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Root\Files\Обмен_DR\МАРКЕТИНГ\Прайс для сайта\"/>
    </mc:Choice>
  </mc:AlternateContent>
  <bookViews>
    <workbookView xWindow="150" yWindow="6540" windowWidth="16785" windowHeight="5160" tabRatio="981" firstSheet="3" activeTab="3"/>
  </bookViews>
  <sheets>
    <sheet name="офисы" sheetId="45" state="hidden" r:id="rId1"/>
    <sheet name="Вторичная  недвижимость" sheetId="1" state="hidden" r:id="rId2"/>
    <sheet name="Вторичная коммерческая недвижим" sheetId="2" state="hidden" r:id="rId3"/>
    <sheet name="КД Кристалл Квартиры" sheetId="52" r:id="rId4"/>
    <sheet name="КД Кристалл паркинги" sheetId="5" r:id="rId5"/>
    <sheet name="ЖК МК паркинги" sheetId="8" state="hidden" r:id="rId6"/>
    <sheet name="ЖК МК Коммерческие помещения" sheetId="9" state="hidden" r:id="rId7"/>
    <sheet name="БЦ Манхеттен офисы" sheetId="10" state="hidden" r:id="rId8"/>
    <sheet name="БЦ Манхеттен парковки" sheetId="11" state="hidden" r:id="rId9"/>
    <sheet name="Белинского 56" sheetId="27" state="hidden" r:id="rId10"/>
    <sheet name="Шевченко 9" sheetId="28" state="hidden" r:id="rId11"/>
    <sheet name="Лукиных 5" sheetId="29" state="hidden" r:id="rId12"/>
    <sheet name="НК Таунхаусы" sheetId="12" state="hidden" r:id="rId13"/>
    <sheet name="НК Коттеджи." sheetId="25" state="hidden" r:id="rId14"/>
    <sheet name="НК Коттеджи" sheetId="13" state="hidden" r:id="rId15"/>
    <sheet name="Коттеджи" sheetId="37" state="hidden" r:id="rId16"/>
    <sheet name="НК ЗУ под ключ" sheetId="14" state="hidden" r:id="rId17"/>
    <sheet name="НК ЗУ перспектива" sheetId="15" state="hidden" r:id="rId18"/>
    <sheet name="Квартиры Бирюзовая, 2 (КП НК)" sheetId="16" state="hidden" r:id="rId19"/>
    <sheet name="ЗК Александровский ИЖС" sheetId="19" state="hidden" r:id="rId20"/>
    <sheet name="ЗК Александровский " sheetId="26" state="hidden" r:id="rId21"/>
    <sheet name="ЗК Александровский" sheetId="20" state="hidden" r:id="rId22"/>
  </sheets>
  <externalReferences>
    <externalReference r:id="rId23"/>
  </externalReferences>
  <definedNames>
    <definedName name="_xlnm._FilterDatabase" localSheetId="9" hidden="1">'Белинского 56'!$B$3:$T$49</definedName>
    <definedName name="_xlnm._FilterDatabase" localSheetId="7" hidden="1">'БЦ Манхеттен офисы'!$A$3:$X$61</definedName>
    <definedName name="_xlnm._FilterDatabase" localSheetId="8" hidden="1">'БЦ Манхеттен парковки'!$A$2:$S$144</definedName>
    <definedName name="_xlnm._FilterDatabase" localSheetId="1" hidden="1">'Вторичная  недвижимость'!$A$3:$N$87</definedName>
    <definedName name="_xlnm._FilterDatabase" localSheetId="2" hidden="1">'Вторичная коммерческая недвижим'!$A$2:$P$3</definedName>
    <definedName name="_xlnm._FilterDatabase" localSheetId="6" hidden="1">'ЖК МК Коммерческие помещения'!$B$3:$X$72</definedName>
    <definedName name="_xlnm._FilterDatabase" localSheetId="5" hidden="1">'ЖК МК паркинги'!$A$1:$L$158</definedName>
    <definedName name="_xlnm._FilterDatabase" localSheetId="21" hidden="1">'ЗК Александровский'!$A$2:$P$3</definedName>
    <definedName name="_xlnm._FilterDatabase" localSheetId="20" hidden="1">'ЗК Александровский '!$A$2:$N$3</definedName>
    <definedName name="_xlnm._FilterDatabase" localSheetId="19" hidden="1">'ЗК Александровский ИЖС'!$A$3:$M$4</definedName>
    <definedName name="_xlnm._FilterDatabase" localSheetId="18" hidden="1">'Квартиры Бирюзовая, 2 (КП НК)'!$A$2:$Q$2</definedName>
    <definedName name="_xlnm._FilterDatabase" localSheetId="3" hidden="1">'КД Кристалл Квартиры'!$A$4:$I$7</definedName>
    <definedName name="_xlnm._FilterDatabase" localSheetId="4" hidden="1">'КД Кристалл паркинги'!$A$2:$G$44</definedName>
    <definedName name="_xlnm._FilterDatabase" localSheetId="11" hidden="1">'Лукиных 5'!$B$4:$T$29</definedName>
    <definedName name="_xlnm._FilterDatabase" localSheetId="17" hidden="1">'НК ЗУ перспектива'!$A$2:$L$2</definedName>
    <definedName name="_xlnm._FilterDatabase" localSheetId="16" hidden="1">'НК ЗУ под ключ'!$A$2:$O$45</definedName>
    <definedName name="_xlnm._FilterDatabase" localSheetId="14" hidden="1">'НК Коттеджи'!$A$3:$P$18</definedName>
    <definedName name="_xlnm._FilterDatabase" localSheetId="13" hidden="1">'НК Коттеджи.'!$A$3:$N$18</definedName>
    <definedName name="_xlnm._FilterDatabase" localSheetId="12" hidden="1">'НК Таунхаусы'!$A$2:$M$7</definedName>
    <definedName name="_xlnm._FilterDatabase" localSheetId="10" hidden="1">'Шевченко 9'!$B$4:$T$25</definedName>
    <definedName name="_xlnm.Print_Area" localSheetId="9">'Белинского 56'!$A$1:$U$49</definedName>
    <definedName name="_xlnm.Print_Area" localSheetId="7">'БЦ Манхеттен офисы'!$A$1:$O$61</definedName>
    <definedName name="_xlnm.Print_Area" localSheetId="8">'БЦ Манхеттен парковки'!$A$1:$N$144</definedName>
    <definedName name="_xlnm.Print_Area" localSheetId="6">'ЖК МК Коммерческие помещения'!$A$1:$W$72</definedName>
    <definedName name="_xlnm.Print_Area" localSheetId="5">'ЖК МК паркинги'!$A$3:$L$24</definedName>
    <definedName name="_xlnm.Print_Area" localSheetId="21">'ЗК Александровский'!$A$1:$Q$64</definedName>
    <definedName name="_xlnm.Print_Area" localSheetId="20">'ЗК Александровский '!$A$1:$O$63</definedName>
    <definedName name="_xlnm.Print_Area" localSheetId="4">'КД Кристалл паркинги'!$A$2:$G$44</definedName>
    <definedName name="_xlnm.Print_Area" localSheetId="11">'Лукиных 5'!$A$1:$T$29</definedName>
    <definedName name="_xlnm.Print_Area" localSheetId="10">'Шевченко 9'!$A$1:$T$25</definedName>
  </definedNames>
  <calcPr calcId="152511"/>
</workbook>
</file>

<file path=xl/calcChain.xml><?xml version="1.0" encoding="utf-8"?>
<calcChain xmlns="http://schemas.openxmlformats.org/spreadsheetml/2006/main">
  <c r="E80" i="1" l="1"/>
  <c r="H2" i="45" l="1"/>
  <c r="H3" i="45"/>
  <c r="H4" i="45"/>
  <c r="H5" i="45"/>
  <c r="H6" i="45"/>
  <c r="H7" i="45"/>
  <c r="H8" i="45"/>
  <c r="H9" i="45"/>
  <c r="H10" i="45"/>
  <c r="H11" i="45"/>
  <c r="H13" i="45"/>
  <c r="H14" i="45"/>
  <c r="H15" i="45"/>
  <c r="H16" i="45"/>
  <c r="H17" i="45"/>
  <c r="H19" i="45"/>
  <c r="H20" i="45"/>
  <c r="H21" i="45"/>
  <c r="H22" i="45"/>
  <c r="H24" i="45"/>
  <c r="H25" i="45"/>
  <c r="H26" i="45"/>
  <c r="H27" i="45"/>
  <c r="I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8" i="45"/>
  <c r="H50" i="45"/>
  <c r="H52" i="45"/>
  <c r="H70" i="45"/>
  <c r="H90" i="45"/>
  <c r="E15" i="1" l="1"/>
  <c r="E6" i="29" l="1"/>
  <c r="E8" i="29"/>
  <c r="E9" i="29"/>
  <c r="E10" i="29"/>
  <c r="E12" i="29"/>
  <c r="E16" i="29"/>
  <c r="E19" i="29"/>
  <c r="E20" i="29"/>
  <c r="E22" i="29"/>
  <c r="E23" i="29"/>
  <c r="E11" i="29" l="1"/>
  <c r="E29" i="29" s="1"/>
  <c r="K4" i="25" l="1"/>
  <c r="K5" i="25"/>
  <c r="E8" i="27" l="1"/>
  <c r="F34" i="1" l="1"/>
  <c r="D34" i="1"/>
  <c r="D25" i="1"/>
  <c r="O24" i="29" l="1"/>
  <c r="O26" i="29" s="1"/>
  <c r="O21" i="29"/>
  <c r="O23" i="29" s="1"/>
  <c r="O20" i="29"/>
  <c r="O17" i="29"/>
  <c r="O19" i="29" s="1"/>
  <c r="O16" i="29"/>
  <c r="O13" i="29"/>
  <c r="O15" i="29" s="1"/>
  <c r="O12" i="29"/>
  <c r="O9" i="29"/>
  <c r="O8" i="29"/>
  <c r="O7" i="29"/>
  <c r="O6" i="29"/>
  <c r="E22" i="28"/>
  <c r="O22" i="28" s="1"/>
  <c r="E21" i="28"/>
  <c r="O21" i="28"/>
  <c r="E17" i="28"/>
  <c r="E18" i="28" s="1"/>
  <c r="O18" i="28"/>
  <c r="E15" i="28"/>
  <c r="O15" i="28"/>
  <c r="A13" i="28"/>
  <c r="A14" i="28" s="1"/>
  <c r="A16" i="28" s="1"/>
  <c r="A17" i="28" s="1"/>
  <c r="A19" i="28" s="1"/>
  <c r="A20" i="28" s="1"/>
  <c r="A22" i="28" s="1"/>
  <c r="A23" i="28" s="1"/>
  <c r="E9" i="28"/>
  <c r="E12" i="28" s="1"/>
  <c r="E8" i="28"/>
  <c r="A7" i="28"/>
  <c r="A9" i="28" s="1"/>
  <c r="A10" i="28" s="1"/>
  <c r="O8" i="28"/>
  <c r="E25" i="28" l="1"/>
  <c r="O11" i="29"/>
  <c r="O29" i="29" s="1"/>
  <c r="O12" i="28"/>
  <c r="O25" i="28" s="1"/>
  <c r="N35" i="10"/>
  <c r="E46" i="27" l="1"/>
  <c r="E45" i="27"/>
  <c r="E43" i="27"/>
  <c r="E42" i="27"/>
  <c r="E38" i="27"/>
  <c r="E40" i="27" s="1"/>
  <c r="E35" i="27"/>
  <c r="E37" i="27" s="1"/>
  <c r="E34" i="27"/>
  <c r="O34" i="27"/>
  <c r="E31" i="27"/>
  <c r="E32" i="27" s="1"/>
  <c r="E29" i="27"/>
  <c r="E26" i="27"/>
  <c r="O24" i="27"/>
  <c r="Q19" i="27"/>
  <c r="Q18" i="27"/>
  <c r="E15" i="27"/>
  <c r="E14" i="27"/>
  <c r="E13" i="27"/>
  <c r="E11" i="27"/>
  <c r="E12" i="27" s="1"/>
  <c r="O6" i="27"/>
  <c r="A6" i="27"/>
  <c r="A7" i="27" s="1"/>
  <c r="A9" i="27" s="1"/>
  <c r="A10" i="27" s="1"/>
  <c r="A11" i="27" s="1"/>
  <c r="A13" i="27" s="1"/>
  <c r="A14" i="27" s="1"/>
  <c r="A15" i="27" s="1"/>
  <c r="A17" i="27" s="1"/>
  <c r="A18" i="27" s="1"/>
  <c r="A19" i="27" s="1"/>
  <c r="A20" i="27" s="1"/>
  <c r="A21" i="27" s="1"/>
  <c r="A22" i="27" s="1"/>
  <c r="A23" i="27" s="1"/>
  <c r="A24" i="27" s="1"/>
  <c r="A25" i="27" s="1"/>
  <c r="A27" i="27" s="1"/>
  <c r="A28" i="27" s="1"/>
  <c r="A30" i="27" s="1"/>
  <c r="A31" i="27" s="1"/>
  <c r="A33" i="27" s="1"/>
  <c r="A35" i="27" s="1"/>
  <c r="A38" i="27" s="1"/>
  <c r="A41" i="27" s="1"/>
  <c r="A45" i="27" s="1"/>
  <c r="E44" i="27" l="1"/>
  <c r="O26" i="27"/>
  <c r="O29" i="27"/>
  <c r="O8" i="27"/>
  <c r="O16" i="27"/>
  <c r="O32" i="27"/>
  <c r="O47" i="27"/>
  <c r="O12" i="27"/>
  <c r="E16" i="27"/>
  <c r="O44" i="27"/>
  <c r="E47" i="27"/>
  <c r="O37" i="27"/>
  <c r="O40" i="27"/>
  <c r="O49" i="27" l="1"/>
  <c r="E49" i="27"/>
  <c r="N27" i="10" l="1"/>
  <c r="N26" i="10"/>
  <c r="N7" i="10" l="1"/>
  <c r="N21" i="10"/>
  <c r="N22" i="10"/>
  <c r="N39" i="10"/>
  <c r="N40" i="10"/>
  <c r="R40" i="10"/>
  <c r="Q45" i="9"/>
  <c r="Q46" i="9"/>
  <c r="Q47" i="9"/>
  <c r="Q48" i="9"/>
  <c r="Q49" i="9"/>
  <c r="Q50" i="9"/>
  <c r="E87" i="1"/>
  <c r="G5" i="26" l="1"/>
  <c r="A6" i="26"/>
  <c r="A7" i="26" s="1"/>
  <c r="A8" i="26" s="1"/>
  <c r="A9" i="26" s="1"/>
  <c r="A10" i="26" s="1"/>
  <c r="A11" i="26" s="1"/>
  <c r="G6" i="26"/>
  <c r="G7" i="26"/>
  <c r="G8" i="26"/>
  <c r="G9" i="26"/>
  <c r="G10" i="26"/>
  <c r="G11" i="26"/>
  <c r="G12" i="26"/>
  <c r="G14" i="26"/>
  <c r="G16" i="26"/>
  <c r="G17" i="26"/>
  <c r="G18" i="26"/>
  <c r="G19" i="26"/>
  <c r="G20" i="26"/>
  <c r="G21" i="26"/>
  <c r="G23" i="26"/>
  <c r="A24" i="26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7" i="26"/>
  <c r="G58" i="26"/>
  <c r="G59" i="26"/>
  <c r="G60" i="26"/>
  <c r="G61" i="26"/>
  <c r="G62" i="26"/>
  <c r="G63" i="26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N10" i="10" l="1"/>
  <c r="F69" i="1" l="1"/>
  <c r="E69" i="1" s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A25" i="20" l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G8" i="25" l="1"/>
  <c r="G7" i="25"/>
  <c r="G6" i="25"/>
  <c r="J5" i="25"/>
  <c r="J4" i="25"/>
  <c r="G4" i="25"/>
  <c r="E86" i="1" l="1"/>
  <c r="D85" i="1"/>
  <c r="F72" i="2" l="1"/>
  <c r="F71" i="2"/>
  <c r="F70" i="2"/>
  <c r="F69" i="2"/>
  <c r="A6" i="20" l="1"/>
  <c r="A7" i="20" s="1"/>
  <c r="A8" i="20" s="1"/>
  <c r="A9" i="20" s="1"/>
  <c r="A10" i="20" s="1"/>
  <c r="A11" i="20" s="1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J29" i="16"/>
  <c r="C29" i="16"/>
  <c r="G28" i="16"/>
  <c r="I28" i="16" s="1"/>
  <c r="G27" i="16"/>
  <c r="I27" i="16" s="1"/>
  <c r="G26" i="16"/>
  <c r="I26" i="16" s="1"/>
  <c r="G25" i="16"/>
  <c r="I25" i="16" s="1"/>
  <c r="G24" i="16"/>
  <c r="I24" i="16" s="1"/>
  <c r="G23" i="16"/>
  <c r="I23" i="16" s="1"/>
  <c r="G22" i="16"/>
  <c r="I22" i="16" s="1"/>
  <c r="G21" i="16"/>
  <c r="I21" i="16" s="1"/>
  <c r="G20" i="16"/>
  <c r="I20" i="16" s="1"/>
  <c r="G19" i="16"/>
  <c r="I19" i="16" s="1"/>
  <c r="G18" i="16"/>
  <c r="I18" i="16" s="1"/>
  <c r="G17" i="16"/>
  <c r="I17" i="16" s="1"/>
  <c r="G16" i="16"/>
  <c r="I16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G9" i="16"/>
  <c r="I9" i="16" s="1"/>
  <c r="G8" i="16"/>
  <c r="I8" i="16" s="1"/>
  <c r="G7" i="16"/>
  <c r="I7" i="16" s="1"/>
  <c r="G6" i="16"/>
  <c r="I6" i="16" s="1"/>
  <c r="G5" i="16"/>
  <c r="I5" i="16" s="1"/>
  <c r="G4" i="16"/>
  <c r="I4" i="16" s="1"/>
  <c r="G3" i="16"/>
  <c r="I3" i="16" s="1"/>
  <c r="G8" i="13"/>
  <c r="G7" i="13"/>
  <c r="G6" i="13"/>
  <c r="K5" i="13"/>
  <c r="J5" i="13"/>
  <c r="K4" i="13"/>
  <c r="J4" i="13"/>
  <c r="G4" i="13"/>
  <c r="J7" i="12"/>
  <c r="I143" i="11"/>
  <c r="H143" i="11"/>
  <c r="I60" i="11"/>
  <c r="H60" i="11"/>
  <c r="I17" i="11"/>
  <c r="H17" i="11"/>
  <c r="N6" i="10"/>
  <c r="N8" i="10"/>
  <c r="H9" i="10"/>
  <c r="N11" i="10"/>
  <c r="R11" i="10"/>
  <c r="N12" i="10"/>
  <c r="N13" i="10"/>
  <c r="R13" i="10"/>
  <c r="N14" i="10"/>
  <c r="R14" i="10"/>
  <c r="N15" i="10"/>
  <c r="H16" i="10"/>
  <c r="N17" i="10"/>
  <c r="N18" i="10"/>
  <c r="R18" i="10"/>
  <c r="N19" i="10"/>
  <c r="R19" i="10"/>
  <c r="N20" i="10"/>
  <c r="R20" i="10"/>
  <c r="H23" i="10"/>
  <c r="H28" i="10"/>
  <c r="N28" i="10"/>
  <c r="N29" i="10"/>
  <c r="N30" i="10" s="1"/>
  <c r="R29" i="10"/>
  <c r="H30" i="10"/>
  <c r="R31" i="10"/>
  <c r="H32" i="10"/>
  <c r="N32" i="10"/>
  <c r="N33" i="10"/>
  <c r="N34" i="10" s="1"/>
  <c r="R33" i="10"/>
  <c r="H34" i="10"/>
  <c r="N37" i="10"/>
  <c r="N38" i="10" s="1"/>
  <c r="H38" i="10"/>
  <c r="N41" i="10"/>
  <c r="R41" i="10"/>
  <c r="H42" i="10"/>
  <c r="N43" i="10"/>
  <c r="R43" i="10"/>
  <c r="N44" i="10"/>
  <c r="H45" i="10"/>
  <c r="N48" i="10"/>
  <c r="N49" i="10"/>
  <c r="R49" i="10"/>
  <c r="N50" i="10"/>
  <c r="N51" i="10"/>
  <c r="R51" i="10"/>
  <c r="N52" i="10"/>
  <c r="R52" i="10"/>
  <c r="N53" i="10"/>
  <c r="R53" i="10"/>
  <c r="N54" i="10"/>
  <c r="R54" i="10"/>
  <c r="N55" i="10"/>
  <c r="R55" i="10"/>
  <c r="N56" i="10"/>
  <c r="R56" i="10"/>
  <c r="N57" i="10"/>
  <c r="R57" i="10"/>
  <c r="N58" i="10"/>
  <c r="R58" i="10"/>
  <c r="N59" i="10"/>
  <c r="R59" i="10"/>
  <c r="H61" i="10"/>
  <c r="Q21" i="9"/>
  <c r="Q20" i="9"/>
  <c r="Q19" i="9"/>
  <c r="Q18" i="9"/>
  <c r="Q17" i="9"/>
  <c r="Q16" i="9"/>
  <c r="N45" i="10" l="1"/>
  <c r="H144" i="11"/>
  <c r="I29" i="16"/>
  <c r="I144" i="11"/>
  <c r="Q22" i="9"/>
  <c r="N23" i="10"/>
  <c r="N9" i="10"/>
  <c r="H46" i="10"/>
  <c r="N42" i="10"/>
  <c r="N16" i="10"/>
  <c r="E78" i="2"/>
  <c r="E77" i="2"/>
  <c r="D76" i="2"/>
  <c r="E75" i="2"/>
  <c r="E74" i="2"/>
  <c r="N46" i="10" l="1"/>
  <c r="D73" i="2"/>
  <c r="F73" i="2"/>
  <c r="F66" i="2"/>
  <c r="F65" i="2"/>
  <c r="F64" i="2"/>
</calcChain>
</file>

<file path=xl/sharedStrings.xml><?xml version="1.0" encoding="utf-8"?>
<sst xmlns="http://schemas.openxmlformats.org/spreadsheetml/2006/main" count="5460" uniqueCount="1659">
  <si>
    <t>№ п/п</t>
  </si>
  <si>
    <t>Объект</t>
  </si>
  <si>
    <t>Площадь кв.м.</t>
  </si>
  <si>
    <t>Цена за кв.м. руб.</t>
  </si>
  <si>
    <t>Цена за объект руб.</t>
  </si>
  <si>
    <t>Статус</t>
  </si>
  <si>
    <t>Менеджер</t>
  </si>
  <si>
    <t>Клиент</t>
  </si>
  <si>
    <t>Дата смены статуса</t>
  </si>
  <si>
    <t>Дата установки статуса</t>
  </si>
  <si>
    <t>Размер вознаграждения субагента %</t>
  </si>
  <si>
    <t>Балансодержатель</t>
  </si>
  <si>
    <t>Арендатор</t>
  </si>
  <si>
    <t>Сысертский район, д.Большое Седельниково, ул. Березовая, 18 коттедж. Цоколь-168,4 кв.м., мансарда-113,9 кв.м.</t>
  </si>
  <si>
    <t>Земельный участок, расположенный по адресу: г. Верхняя Пышма, пос. Санаторный, ул. Березовая,6</t>
  </si>
  <si>
    <t xml:space="preserve">Жилой дом, литер А, расположенный по адресу: г. Верхняя Пышма, пос. Санаторный, ул. Березовая, д.6
в том числе, </t>
  </si>
  <si>
    <t>Капитальный гараж со смотровыми ямами</t>
  </si>
  <si>
    <t>Трехкомнатная квартира.г. Екатеринбург, ул. Белинского, д.54/Карла Маркса, д. 20а, кв. 27</t>
  </si>
  <si>
    <t>Трехкомнатная квартира.г. Екатеринбург, ул. Уральских Рабочих,д. 49, кв. 40</t>
  </si>
  <si>
    <t>1/3 доли в двухкомнатной квартире, расположенной по адресу: г. Екатеринбург, ул. Орджоникидзе д 18, 3-й этаж, кв. № 24</t>
  </si>
  <si>
    <t>Земельный участок, расположенный по адресу: Свердловская обл. СПК Бетфор-2, участок № 22</t>
  </si>
  <si>
    <t>Пятикомнатная квартира, расположенная по адресу: г. Екатеринбург, ул. Сакко и Ванцетти,д.99, кв.67 (без мебели)</t>
  </si>
  <si>
    <t>Пятикомнатная квартира, расположенная по адресу: г. Екатеринбург, ул. Сакко и Ванцетти,д.99, кв.67 (полная мебелировка)</t>
  </si>
  <si>
    <t>Последнее изменение в объекте</t>
  </si>
  <si>
    <t>Основание изменения</t>
  </si>
  <si>
    <t>г. Екатеринбург, ул. Сакко и Ванцетти д.105</t>
  </si>
  <si>
    <t xml:space="preserve">Четырехкомнатная квартира №225
г. Екатеринбург, ул. Московская, 66, площадью 360 кв.м.(дополнительно терраса 140 кв.м.), </t>
  </si>
  <si>
    <t>Коттедж,
Свердловская обл.,г. Екатеринбург, с. Верхнемакарово, ул. Чкалова, д.2</t>
  </si>
  <si>
    <t>свободно</t>
  </si>
  <si>
    <t>нет в продаже</t>
  </si>
  <si>
    <t>договор</t>
  </si>
  <si>
    <t>Михайлюк</t>
  </si>
  <si>
    <t>Капитель</t>
  </si>
  <si>
    <t>Вторичная коммерческая недвижимость</t>
  </si>
  <si>
    <t>г. Тюмень ул 50 лет Октября 200 а., Литер А3 (холодный склад)</t>
  </si>
  <si>
    <t>г. Тюмень ул 50 лет Октября 200 а, литер А1 (офис)</t>
  </si>
  <si>
    <t>г. Тюмень ул 50 лет Октября 200 а, литер А2 (теплый склад+котельная)</t>
  </si>
  <si>
    <t>г. Тюмень ул 50 лет Октября 200 а, литер А2(теплый склад)</t>
  </si>
  <si>
    <t>ИТОГО (при покупке объекта целиком скидка 9%)</t>
  </si>
  <si>
    <t>г.Екатеринбург, ул.Горнистов 14  Литер "Ж"  Здание ангара</t>
  </si>
  <si>
    <t>г.Екатеринбург, ул.Горнистов 14  Литер "Е"  Часть нежилого дания цеха №1 с лабораторией</t>
  </si>
  <si>
    <t>г.Екатеринбург, ул.Горнистов 14  Литер "Д" Здание казармы (офисы) 1 этаж</t>
  </si>
  <si>
    <t>г.Екатеринбург, ул.Горнистов 14  Литер "Д" Здание казармы (офисы) 2 этаж</t>
  </si>
  <si>
    <t>г.Екатеринбург, ул.Горнистов 14  Литер "Д" Здание казармы (офисы) 3 этаж</t>
  </si>
  <si>
    <t>г.Екатеринбург, ул.Горнистов 14  Литер "А"  Здание АБК основное строение 1 этаж</t>
  </si>
  <si>
    <t>г.Екатеринбург, ул.Горнистов 14  Литер "А"  Здание АБК основное строение 2 этаж</t>
  </si>
  <si>
    <t>г.Екатеринбург, ул.Горнистов 14  Литер "А"  Здание АБК основное строение 3 этаж</t>
  </si>
  <si>
    <t>ИТОГО Имущественный комплекс КЭЗ</t>
  </si>
  <si>
    <t>заявка</t>
  </si>
  <si>
    <t>НВП</t>
  </si>
  <si>
    <t>Собянина Н.В.</t>
  </si>
  <si>
    <t>Екатеринбург Аппаратная, 5 Терминал Лит Ф . Склад, площадью 1043,30 кв.м.</t>
  </si>
  <si>
    <t>Екатеринбург Аппаратная, 5 Литер К. Склад, площадью 1204 кв.м.</t>
  </si>
  <si>
    <t>Екатеринбург Аппаратная, 5 Литер М. Склад, площадью 442,70 кв.м.</t>
  </si>
  <si>
    <t>Екатеринбург Аппаратная, 5 Терминал №1 (Литер Т). Склад, площадью 2904,4 кв.м.</t>
  </si>
  <si>
    <t>г. Екатеринбург, ул. Аппаратная, 5 Терминал №7 (Литер Т1). Склад холодный, площадью 467,10 кв.м.</t>
  </si>
  <si>
    <t>Екатеринбург Аппаратная, 5 Терминал №2 (Литер У). Склад, площадью 1606,7 кв.м.</t>
  </si>
  <si>
    <t>Екатеринбург Аппаратная, 5 Терминал №5 (лит К2). Склад, площадью 1307,1 кв.м.</t>
  </si>
  <si>
    <t>Итого Екатеринбург ул. Аппаратная, 5 часть 1</t>
  </si>
  <si>
    <t>Екатеринбург, Аппаратная, 5 Литер А 1,2 этаж. Офис, площадью 637,90 кв.м.</t>
  </si>
  <si>
    <t>Екатеринбург, Аппаратная, 5 Литер А 3й этаж. Офис, площадью 368,30 кв.м.</t>
  </si>
  <si>
    <t>Екатеринбург Аппаратная, 5 Литер В. Офис, площадью 968,50 кв.м.</t>
  </si>
  <si>
    <t>Екатеринбург Аппаратная, 5 Литер В1. Склад (холодный), площадью 3259,40 кв.м.</t>
  </si>
  <si>
    <t>Екатеринбург Аппаратная, 5 Литер Е. Склад, площадью 235,60 кв.м.</t>
  </si>
  <si>
    <t>Екатеринбург Аппаратная, 5 Литер Н  . Склад (холодный), площадью 676,60 кв.м.</t>
  </si>
  <si>
    <t>Екатеринбург Аппаратная, 5 Литер С. Склад (холодный) Возможность межевания ЗУ под объектом 36 соток.</t>
  </si>
  <si>
    <t>Итого Екатеринбург ул. Аппаратная, 5 часть 2</t>
  </si>
  <si>
    <t>ИТОГО Екатеринбург ул. Аппаратная, 5 целиком</t>
  </si>
  <si>
    <t>Екатеринбург ул. Альпинистов, 77 Здание АБК 1 этаж в т.ч. 1 этаж МОП (№№132-133) -112,1 кв.м</t>
  </si>
  <si>
    <t>Екатеринбург ул. Альпинистов, 77 Здание АБК 2 этаж помещение №115</t>
  </si>
  <si>
    <t>Екатеринбург ул. Альпинистов, 77 Здание АБК 2 этаж помещение №116</t>
  </si>
  <si>
    <t>Екатеринбург ул. Альпинистов, 77 Здание АБК 2 этаж помещение №№142-143</t>
  </si>
  <si>
    <t>Екатеринбург ул. Альпинистов, 77 Здание АБК 2 этаж помещение №№144-147</t>
  </si>
  <si>
    <t>Екатеринбург ул. Альпинистов, 77 Здание АБК 2 этаж помещение №148</t>
  </si>
  <si>
    <t>Екатеринбург ул. Альпинистов, 77 Здание АБК 2 этаж помещение №149</t>
  </si>
  <si>
    <t>Екатеринбург ул. Альпинистов, 77 Здание АБК 2 этаж помещение №150</t>
  </si>
  <si>
    <t>Екатеринбург ул. Альпинистов, 77 Здание АБК 2 этаж помещение №151</t>
  </si>
  <si>
    <t>Екатеринбург ул. Альпинистов, 77 Здание АБК 2 этаж помещение №152</t>
  </si>
  <si>
    <t>Екатеринбург ул. Альпинистов, 77 Здание АБК 2 этаж помещение №№153-154</t>
  </si>
  <si>
    <t>Екатеринбург ул. Альпинистов, 77 Здание АБК 2 этаж помещение №155</t>
  </si>
  <si>
    <t>Екатеринбург ул. Альпинистов, 77 Здание АБК 2 этаж помещение №№156-157</t>
  </si>
  <si>
    <t>Екатеринбург ул. Альпинистов, 77 Здание АБК 2 этаж помещение №158</t>
  </si>
  <si>
    <t>Екатеринбург ул. Альпинистов, 77 Здание АБК 2 этаж МОП (№№113-114,№117)</t>
  </si>
  <si>
    <t>Екатеринбург ул. Альпинистов, 77 Здание АБК 2 этаж в т.ч. 2 этаж МОП (№№113-114,№117) - 141,8</t>
  </si>
  <si>
    <t>Екатеринбург ул. Альпинистов, 77 Здание АБК подсобное помещение (Подвал)</t>
  </si>
  <si>
    <t xml:space="preserve">Итого Екатеринбург ул. Альпинистов, 77 Здание АБК </t>
  </si>
  <si>
    <t>Екатеринбург, ул. Альпинистов, 77 Секция 1 Трансформаторная (№№1-3), площадью 259,2 кв.м.</t>
  </si>
  <si>
    <t>Екатеринбург, ул. Альпинистов, 77 Секция 1 Офисные помещения 1 этаж (№№10-21,№№27-28,№140), площадью - 237,6 кв.м.</t>
  </si>
  <si>
    <t>Екатеринбург, ул. Альпинистов, 77 Секция 1 Офисные помещения 2 этаж (№№86-96,159), площадью - 241,7 кв.м.</t>
  </si>
  <si>
    <t>Екатеринбург ул. Альпинистов, 77 Секция 3 Склад №60</t>
  </si>
  <si>
    <t>Екатеринбург ул. Альпинистов, 77 Секция 3 Склад №61</t>
  </si>
  <si>
    <t>Екатеринбург ул. Альпинистов, 77 Секция 3 Склад №62</t>
  </si>
  <si>
    <t>Екатеринбург ул. Альпинистов, 77 Секция 3 Склад №64</t>
  </si>
  <si>
    <t>Екатеринбург ул. Альпинистов, 77 Секция 3 Склад №65</t>
  </si>
  <si>
    <t>Екатеринбург ул. Альпинистов, 77 Секция 3 (№№39-44,№№55-65,№51,№99,№№111-112)</t>
  </si>
  <si>
    <t>г. Екатеринбург, ул. Пушкина, 2а лит.А2 А3 (помещения)</t>
  </si>
  <si>
    <t>г. Екатеринбург, ул. Пушкина, 2а лит.А2 А3(помещения)</t>
  </si>
  <si>
    <t xml:space="preserve">г. Екатеринбург, ул. Пушкина, 2а Подвал </t>
  </si>
  <si>
    <t>ИТОГО (при покупке объекта целиком скидка 20%)</t>
  </si>
  <si>
    <t>г. Екатеринбург, ул. Баумана, 42 , помещение в цокольном этаже (сауна)</t>
  </si>
  <si>
    <t>Итого Белинского, 56 1й этаж:</t>
  </si>
  <si>
    <t>Калинин</t>
  </si>
  <si>
    <t>ООО "Торгово -производственная компания Партнеры СВ"</t>
  </si>
  <si>
    <t>г. Екатеринбург, ул. Шаумяна, 73/ул. Чкалова, 16 оборудованный офис банка (1,2 этаж, левый офис)  в том числе МОПы (81,7 кв.м.)</t>
  </si>
  <si>
    <t>г. Екатеринбург, ул. Шаумяна, 73/ул. Чкалова, 16 оборудованный офис банка (1,2 этаж, правый офис)в том числе МОПы (72,3 кв.м.)</t>
  </si>
  <si>
    <t>Итого (акция Желтый ценник)</t>
  </si>
  <si>
    <t>Сверловская обл., г.Серов, ул. Кирова,49 Лицензированный под алкогольную продукцию теплый склад + АБК (акция Желтый ценник)</t>
  </si>
  <si>
    <t>Помещение, по адресу: Свердловская область, г. Среднеуральск, ул. Советская, д.3</t>
  </si>
  <si>
    <t>№ квартиры</t>
  </si>
  <si>
    <t>Дата</t>
  </si>
  <si>
    <t>Площадь квартиры, кв.м.</t>
  </si>
  <si>
    <t>Тип</t>
  </si>
  <si>
    <t>Этаж</t>
  </si>
  <si>
    <t>Сторона</t>
  </si>
  <si>
    <t>Размер вознаграждения Субагента, %</t>
  </si>
  <si>
    <t xml:space="preserve">Цена за кв.м., руб. </t>
  </si>
  <si>
    <t xml:space="preserve">Цена за квартиру, руб. </t>
  </si>
  <si>
    <t>Цена за квартиру, руб.</t>
  </si>
  <si>
    <t>Свободно</t>
  </si>
  <si>
    <t>В</t>
  </si>
  <si>
    <t>3В</t>
  </si>
  <si>
    <t>З</t>
  </si>
  <si>
    <t>1Б</t>
  </si>
  <si>
    <t>бронь</t>
  </si>
  <si>
    <t xml:space="preserve">Дата </t>
  </si>
  <si>
    <t>Цена за паркинг, руб.</t>
  </si>
  <si>
    <t>1</t>
  </si>
  <si>
    <t>СЕМ1</t>
  </si>
  <si>
    <t>С</t>
  </si>
  <si>
    <t>2</t>
  </si>
  <si>
    <t>3</t>
  </si>
  <si>
    <t>4</t>
  </si>
  <si>
    <t>5</t>
  </si>
  <si>
    <t>СЕМ2</t>
  </si>
  <si>
    <t>6</t>
  </si>
  <si>
    <t>7</t>
  </si>
  <si>
    <t>8</t>
  </si>
  <si>
    <t>9</t>
  </si>
  <si>
    <t>10</t>
  </si>
  <si>
    <t>11</t>
  </si>
  <si>
    <t>12</t>
  </si>
  <si>
    <t>13</t>
  </si>
  <si>
    <t>ТИП2</t>
  </si>
  <si>
    <t>Ю</t>
  </si>
  <si>
    <t>14</t>
  </si>
  <si>
    <t>15</t>
  </si>
  <si>
    <t>ТИП1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</si>
  <si>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</si>
  <si>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</si>
  <si>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</si>
  <si>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</si>
  <si>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</si>
  <si>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</si>
  <si>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</si>
  <si>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</si>
  <si>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</si>
  <si>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</si>
  <si>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</si>
  <si>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Токарев</t>
  </si>
  <si>
    <t>EXT</t>
  </si>
  <si>
    <t>33</t>
  </si>
  <si>
    <t>34</t>
  </si>
  <si>
    <t>35</t>
  </si>
  <si>
    <t>36</t>
  </si>
  <si>
    <t>37</t>
  </si>
  <si>
    <t>38</t>
  </si>
  <si>
    <t>40</t>
  </si>
  <si>
    <t>47</t>
  </si>
  <si>
    <t>48</t>
  </si>
  <si>
    <t>49</t>
  </si>
  <si>
    <t>50</t>
  </si>
  <si>
    <t>51</t>
  </si>
  <si>
    <t>52</t>
  </si>
  <si>
    <t>Цена за кв.м., руб.</t>
  </si>
  <si>
    <t xml:space="preserve">№ </t>
  </si>
  <si>
    <t>Юр.лицо</t>
  </si>
  <si>
    <t xml:space="preserve">СТАТУС </t>
  </si>
  <si>
    <t>дата</t>
  </si>
  <si>
    <t>менеджер</t>
  </si>
  <si>
    <t>клиент</t>
  </si>
  <si>
    <t>Строительный №</t>
  </si>
  <si>
    <t>Площадь</t>
  </si>
  <si>
    <t xml:space="preserve">Дата смены статуса </t>
  </si>
  <si>
    <t>Договор</t>
  </si>
  <si>
    <t>Мухина</t>
  </si>
  <si>
    <t>Бондаренко</t>
  </si>
  <si>
    <t>КСО</t>
  </si>
  <si>
    <t>Свирельщикова</t>
  </si>
  <si>
    <t>ФСК</t>
  </si>
  <si>
    <t>Артюх</t>
  </si>
  <si>
    <t>Савельева А.П.</t>
  </si>
  <si>
    <t>Шмойлов</t>
  </si>
  <si>
    <t>Гриб</t>
  </si>
  <si>
    <t>Голдобин</t>
  </si>
  <si>
    <t>Васюков Оливер</t>
  </si>
  <si>
    <t>Сальников</t>
  </si>
  <si>
    <t>Попов Алексей Игоревич</t>
  </si>
  <si>
    <t>Белоусов</t>
  </si>
  <si>
    <t>Остерн</t>
  </si>
  <si>
    <t>Мадияров Данил</t>
  </si>
  <si>
    <t>Тузов Виктор</t>
  </si>
  <si>
    <t>Дахнер</t>
  </si>
  <si>
    <t>Яковлев</t>
  </si>
  <si>
    <t>Фомина</t>
  </si>
  <si>
    <t>Рентор</t>
  </si>
  <si>
    <t>Гейне</t>
  </si>
  <si>
    <t>Тихонов Евгений</t>
  </si>
  <si>
    <t>Бархатова Юлия</t>
  </si>
  <si>
    <t>Гранит Урал</t>
  </si>
  <si>
    <t>Сударов С</t>
  </si>
  <si>
    <t>Гайдамак</t>
  </si>
  <si>
    <t>Безверхий Сергей</t>
  </si>
  <si>
    <t>Маленьких</t>
  </si>
  <si>
    <t>Амброжич</t>
  </si>
  <si>
    <t>Бездомов</t>
  </si>
  <si>
    <t>Доставалова Татьяна Александровна</t>
  </si>
  <si>
    <t>Корепанов</t>
  </si>
  <si>
    <t>Петряков</t>
  </si>
  <si>
    <t>Виноградова Э.</t>
  </si>
  <si>
    <t>Глазков</t>
  </si>
  <si>
    <t>Ушенина</t>
  </si>
  <si>
    <t>Куцебин</t>
  </si>
  <si>
    <t>Вознаграждение-2%</t>
  </si>
  <si>
    <t>ГК Ладога</t>
  </si>
  <si>
    <t>Корякин</t>
  </si>
  <si>
    <t>Ницак</t>
  </si>
  <si>
    <t>А-Девелопмент</t>
  </si>
  <si>
    <t xml:space="preserve"> Носкова Марина</t>
  </si>
  <si>
    <t>Решетникова Н</t>
  </si>
  <si>
    <t>Петрова М.В.</t>
  </si>
  <si>
    <t>Баранецкая</t>
  </si>
  <si>
    <t>Куприянова Е.А.</t>
  </si>
  <si>
    <t>Воловая Е.Б.</t>
  </si>
  <si>
    <t>скидка 50%</t>
  </si>
  <si>
    <t>Колесникова</t>
  </si>
  <si>
    <t>скидка 20%</t>
  </si>
  <si>
    <t>Борисова Ю</t>
  </si>
  <si>
    <t>мартьянова</t>
  </si>
  <si>
    <t>Балашов А</t>
  </si>
  <si>
    <t>Техинсервис</t>
  </si>
  <si>
    <t>Захарова Т.К.</t>
  </si>
  <si>
    <t>Демина</t>
  </si>
  <si>
    <t>Бездомова Анна</t>
  </si>
  <si>
    <t>Кузнецова</t>
  </si>
  <si>
    <t>.</t>
  </si>
  <si>
    <t>Калинин Д.В.</t>
  </si>
  <si>
    <t>Лупандина К.</t>
  </si>
  <si>
    <t>Новикова</t>
  </si>
  <si>
    <t>Малышева З.В.</t>
  </si>
  <si>
    <t>Кац</t>
  </si>
  <si>
    <t>9.816</t>
  </si>
  <si>
    <t>Андраманов Андрей Сергеевич</t>
  </si>
  <si>
    <t>Другова Ирина Алексеевна</t>
  </si>
  <si>
    <t>Другов В.И</t>
  </si>
  <si>
    <t>обмен</t>
  </si>
  <si>
    <t>Корякова</t>
  </si>
  <si>
    <t>ООО гранит Урал</t>
  </si>
  <si>
    <t>ТД Мегаполис</t>
  </si>
  <si>
    <t>Дементьева</t>
  </si>
  <si>
    <t>Колесников</t>
  </si>
  <si>
    <t>Баданин Г</t>
  </si>
  <si>
    <t>Стасевич</t>
  </si>
  <si>
    <t>Орлова</t>
  </si>
  <si>
    <t>Спивак</t>
  </si>
  <si>
    <t>Чернов П.Ю.</t>
  </si>
  <si>
    <t>Гуславская Ирина</t>
  </si>
  <si>
    <t>Глебович Алексей Викторович</t>
  </si>
  <si>
    <t>Швец А.А.</t>
  </si>
  <si>
    <t>Ваганова Д.О.</t>
  </si>
  <si>
    <t>Якушев В</t>
  </si>
  <si>
    <t>Антоненко</t>
  </si>
  <si>
    <t>Никонов Андрей Сергеевич</t>
  </si>
  <si>
    <t>Мартемьянов</t>
  </si>
  <si>
    <t>Велижанин</t>
  </si>
  <si>
    <t>15.10.14.</t>
  </si>
  <si>
    <t>семенов Павел</t>
  </si>
  <si>
    <t>Романов Максим</t>
  </si>
  <si>
    <t>Колмыкова</t>
  </si>
  <si>
    <t>Аббасов Рауф</t>
  </si>
  <si>
    <t>Теюбова З.</t>
  </si>
  <si>
    <t>Кожина</t>
  </si>
  <si>
    <t>Судаков</t>
  </si>
  <si>
    <t>лахтин</t>
  </si>
  <si>
    <t>Тузов Валерий</t>
  </si>
  <si>
    <t>Блохина В.А.</t>
  </si>
  <si>
    <t>НВп</t>
  </si>
  <si>
    <t>Чернышев</t>
  </si>
  <si>
    <t>Ищенко В,А.</t>
  </si>
  <si>
    <t>Трушакова Анна Анатольевна /Трушаков Антон Викторович (новосел)</t>
  </si>
  <si>
    <t>Лукиных</t>
  </si>
  <si>
    <t>Киселева Татьяна Викторовна</t>
  </si>
  <si>
    <t>Велижанин М.В.</t>
  </si>
  <si>
    <t>Лунина</t>
  </si>
  <si>
    <t>Вишневский В.Н./ Комарова</t>
  </si>
  <si>
    <t>Комарова Н.А./Вишневский</t>
  </si>
  <si>
    <t>Лахтин</t>
  </si>
  <si>
    <t>куприянов</t>
  </si>
  <si>
    <t>Полещук В.С.</t>
  </si>
  <si>
    <t>Мангилева/Кузнецов</t>
  </si>
  <si>
    <t>Тонких Е.В.</t>
  </si>
  <si>
    <t>Другов</t>
  </si>
  <si>
    <t>Киселева Татьяна Владимировна</t>
  </si>
  <si>
    <t>Тепляков</t>
  </si>
  <si>
    <t>Сосновских В.</t>
  </si>
  <si>
    <t>Осипик</t>
  </si>
  <si>
    <t>Горохова</t>
  </si>
  <si>
    <t>%</t>
  </si>
  <si>
    <t>сысертьэлектромонтаж</t>
  </si>
  <si>
    <t>Цыгура</t>
  </si>
  <si>
    <t>Двинянинова</t>
  </si>
  <si>
    <t>Малов Илья Вячеславович</t>
  </si>
  <si>
    <t>Илькаева Альбина Рамисовна</t>
  </si>
  <si>
    <t>Милехина</t>
  </si>
  <si>
    <t>Ваганова</t>
  </si>
  <si>
    <t>Лисицкий С.Н.</t>
  </si>
  <si>
    <t>Шмойлов А.Г.</t>
  </si>
  <si>
    <t>Калинин Ф</t>
  </si>
  <si>
    <t>Стерликова</t>
  </si>
  <si>
    <t>Ковалева И.Ю.</t>
  </si>
  <si>
    <t>Токарев Сергей Валерьевич (Уралстройсервис СК)</t>
  </si>
  <si>
    <t xml:space="preserve">Кол-во оставшихся дней до завершения статуса </t>
  </si>
  <si>
    <t>Примечание</t>
  </si>
  <si>
    <t xml:space="preserve">Стоимость м/м, руб. </t>
  </si>
  <si>
    <t>МЕНЕДЖЕР</t>
  </si>
  <si>
    <t>Дата изм статуса</t>
  </si>
  <si>
    <t>СТАТУС</t>
  </si>
  <si>
    <t>Юр. Лицо</t>
  </si>
  <si>
    <t>Секция</t>
  </si>
  <si>
    <t>к продаже м, кв.м.</t>
  </si>
  <si>
    <t>наличие ремонта</t>
  </si>
  <si>
    <t>Старая цена, руб.</t>
  </si>
  <si>
    <t>Цена продажи за кв.м., руб.</t>
  </si>
  <si>
    <t>общая стоимость руб.</t>
  </si>
  <si>
    <t>Назначение помещения</t>
  </si>
  <si>
    <t>цена продажи с учетом акции "паркинг в подарок"</t>
  </si>
  <si>
    <t xml:space="preserve">Арендаторы </t>
  </si>
  <si>
    <t>цена продажи (за м2)</t>
  </si>
  <si>
    <t>цена продажи м2</t>
  </si>
  <si>
    <t>Секция А, 1 этаж</t>
  </si>
  <si>
    <t>А</t>
  </si>
  <si>
    <t>224, 226</t>
  </si>
  <si>
    <t>чистовая</t>
  </si>
  <si>
    <t>Офис + подсобка + санузел</t>
  </si>
  <si>
    <t>ООО Рентор</t>
  </si>
  <si>
    <t>Офис</t>
  </si>
  <si>
    <t>Секция А, 1 этаж блок помещений</t>
  </si>
  <si>
    <t>232, 233, 230, 231, 225</t>
  </si>
  <si>
    <t>МОП Секция А, 1 этаж 34,8%</t>
  </si>
  <si>
    <t>МОП</t>
  </si>
  <si>
    <t>МОП (тамбур)</t>
  </si>
  <si>
    <t>МОП (лестничная клетка)</t>
  </si>
  <si>
    <t>Санузел</t>
  </si>
  <si>
    <t>Помещение уборочного инвентаря</t>
  </si>
  <si>
    <t>228 (Часть)</t>
  </si>
  <si>
    <t>Коридор (Часть)</t>
  </si>
  <si>
    <t>Коридор</t>
  </si>
  <si>
    <t>228 (часть)</t>
  </si>
  <si>
    <t>Коридор (часть)</t>
  </si>
  <si>
    <t>Электрощитовая</t>
  </si>
  <si>
    <t>Помещение сбора мусора</t>
  </si>
  <si>
    <t>Тамбур</t>
  </si>
  <si>
    <t>Итого Сек А 1й этаж</t>
  </si>
  <si>
    <t>Секция А, 2 этаж</t>
  </si>
  <si>
    <t>ИП Алексеева  Светлана Саетяновна</t>
  </si>
  <si>
    <t>179, 180</t>
  </si>
  <si>
    <t>Гардеробная</t>
  </si>
  <si>
    <t>МОП Секция А, 2 этаж 34,9%</t>
  </si>
  <si>
    <t>Лестничная клетка</t>
  </si>
  <si>
    <t>Итого Сек А 2й этаж</t>
  </si>
  <si>
    <t>Секция Б, 2 этаж</t>
  </si>
  <si>
    <t>Б</t>
  </si>
  <si>
    <t>184, 183, 483</t>
  </si>
  <si>
    <t xml:space="preserve">Офис </t>
  </si>
  <si>
    <t xml:space="preserve">Махмудов Рустам Достчанович </t>
  </si>
  <si>
    <t>МОП  Секция Б, 2 этаж 40,1%</t>
  </si>
  <si>
    <t>Комната уборочного инвентаря</t>
  </si>
  <si>
    <t>ПРОДАНО Секция Б, 2 этаж</t>
  </si>
  <si>
    <t>Мельникова</t>
  </si>
  <si>
    <t>Суминов Анатолий Алексеевич</t>
  </si>
  <si>
    <t>Верхаш</t>
  </si>
  <si>
    <t>Медицинский пункт</t>
  </si>
  <si>
    <t>Чан- Фун-Тен Владимир Юрьевич</t>
  </si>
  <si>
    <t>Караеваева Е.В,</t>
  </si>
  <si>
    <t>ИТОГО:</t>
  </si>
  <si>
    <t>офис большой площади, два ряда колонн делают часть площади не функциональной, окна в арбитраж - темное</t>
  </si>
  <si>
    <t>ООО "Рентор"</t>
  </si>
  <si>
    <t>ПАО "ЭнергосбыТ Плюс"</t>
  </si>
  <si>
    <t>Нет</t>
  </si>
  <si>
    <t>900 000</t>
  </si>
  <si>
    <t>помещение №509</t>
  </si>
  <si>
    <t>офис большой площади, одна колонна в центре,окна в арбитраж - темное</t>
  </si>
  <si>
    <t>ЗПИФН</t>
  </si>
  <si>
    <t>помещение №508</t>
  </si>
  <si>
    <t>Офис большой площади, одна колонна в центре,окна в арбитраж - помещение темное.</t>
  </si>
  <si>
    <t>помещение №456</t>
  </si>
  <si>
    <t>Офис большой площади, два ряда колонн делают часть площади не функциональной, окна в арбитраж - темное.</t>
  </si>
  <si>
    <t>ООО "Фонд 2020"</t>
  </si>
  <si>
    <t>Энергосбыть плюс</t>
  </si>
  <si>
    <t>помещение №1205</t>
  </si>
  <si>
    <t>Офис большой площади, есть одна колонна, окна в арбитраж - помещение темное.</t>
  </si>
  <si>
    <t>ООО "ФСК"</t>
  </si>
  <si>
    <t>600 000</t>
  </si>
  <si>
    <t>помещение №1204</t>
  </si>
  <si>
    <t xml:space="preserve">Специфический ремонт (фотостудия). Необходимы дополнительные затраты. Офис с окном в атриум, колонны делают часть площади не функциональной. </t>
  </si>
  <si>
    <t>1/2 часть-ООО «Вентрауф»1/2 часть-ПАО "ЭнергосбыТ Плюс"</t>
  </si>
  <si>
    <t>помещение №1264</t>
  </si>
  <si>
    <t>Сторона: МУГИСО. Есть одна колонна в центре.</t>
  </si>
  <si>
    <t>450 000</t>
  </si>
  <si>
    <t>помещение №343</t>
  </si>
  <si>
    <t>Сторона: Арбитраж. Два ряда колонн делают часть площади не функциональной.</t>
  </si>
  <si>
    <t>помещение №267</t>
  </si>
  <si>
    <t>Сторона: Арбитраж. Темное помещение, окно небольшое, половина кабинета неосвещена.</t>
  </si>
  <si>
    <t>помещение №266</t>
  </si>
  <si>
    <t>Сторона: Арбитраж. Помещание вытянуто.</t>
  </si>
  <si>
    <t>УК "Регион Финанс"</t>
  </si>
  <si>
    <t>нет</t>
  </si>
  <si>
    <t>помещение №265.2</t>
  </si>
  <si>
    <t>Сторона: Арбитраж. Угловое, окна на две стороны, светлое, но большая площадь.</t>
  </si>
  <si>
    <t>помещение №265.1</t>
  </si>
  <si>
    <t>Сторона: Арбитраж. Песредине помещения колонна, но сделана стеклянная фасадная группа - две стены и дверь.</t>
  </si>
  <si>
    <t>ООО "ВМВ"</t>
  </si>
  <si>
    <t>помещение №199</t>
  </si>
  <si>
    <t xml:space="preserve">                           Офисные помещения под проект "Готовый бизнес"</t>
  </si>
  <si>
    <t>ВСЕГО:</t>
  </si>
  <si>
    <t>Балкон</t>
  </si>
  <si>
    <t>ИП Колчин с 1.5.17</t>
  </si>
  <si>
    <t>балкон</t>
  </si>
  <si>
    <t>помещение № 865</t>
  </si>
  <si>
    <t>Требуется проведение коммуникаций (вентиляция, пожаротушение). Большая площадь. 2 паркинга "в подарок"</t>
  </si>
  <si>
    <t>ООО Стелла Нова (фитнес центр) 600 м2     130 кв.м. ИП Колчин</t>
  </si>
  <si>
    <t>помещение № 842 и №845</t>
  </si>
  <si>
    <t>Сторона: Луначарского. Одна колонна - неудобно расположена, часть площади не функциональна, небольшое окно - часть офиса темная.</t>
  </si>
  <si>
    <t>СК "Выручим!"</t>
  </si>
  <si>
    <t>ООО "Поставка"</t>
  </si>
  <si>
    <t>помещение №833</t>
  </si>
  <si>
    <t>С трех сторон венткамеры (гул), нет окон.</t>
  </si>
  <si>
    <t>Голендухин Илья С.       От АН Монолит (Владимир) и Сергей Михайлович</t>
  </si>
  <si>
    <t>помещение №1284</t>
  </si>
  <si>
    <t>Сторона: Луначарского</t>
  </si>
  <si>
    <t>ООО "ИД Классика"</t>
  </si>
  <si>
    <t>помещение №1282</t>
  </si>
  <si>
    <t>помещение №1236</t>
  </si>
  <si>
    <t>ООО "Эко Архитектура"</t>
  </si>
  <si>
    <t>помещение №620</t>
  </si>
  <si>
    <t>помещение №621</t>
  </si>
  <si>
    <t>ООО "Юкон Бизнес Консалитинг"</t>
  </si>
  <si>
    <t>помещение №560</t>
  </si>
  <si>
    <t>Офис большой площади, два ряда колонн, окна в арбитраж - помещение темное.</t>
  </si>
  <si>
    <t>помещение №457</t>
  </si>
  <si>
    <t>помещение №1206</t>
  </si>
  <si>
    <t>Ермакова К.Ю.</t>
  </si>
  <si>
    <t>помещение №1200</t>
  </si>
  <si>
    <t>Романова</t>
  </si>
  <si>
    <t>Ярошевский</t>
  </si>
  <si>
    <t>помещение №1199</t>
  </si>
  <si>
    <t>капитель</t>
  </si>
  <si>
    <t>михайлюк</t>
  </si>
  <si>
    <t>помещение №1272</t>
  </si>
  <si>
    <t>Антикризисное управление</t>
  </si>
  <si>
    <t>ИП Калашников</t>
  </si>
  <si>
    <t>маленьких</t>
  </si>
  <si>
    <t>помещение №1271</t>
  </si>
  <si>
    <t>Сторона: МУГИСО. Офис большой площади, есть одна колонна, но помещение угловое, окна с двух сторон, светлое.</t>
  </si>
  <si>
    <t>ООО "Вентрауф"</t>
  </si>
  <si>
    <t>помещение №344</t>
  </si>
  <si>
    <t>Сторона: МУГИСО. Посредине - колонна, делит помещение на входную группу и основную часть.</t>
  </si>
  <si>
    <t>ООО "Проминвест"</t>
  </si>
  <si>
    <t>300 000</t>
  </si>
  <si>
    <t>помещение №1268</t>
  </si>
  <si>
    <t>Сторона: М.Сибиряка. Офис большой площади, четыре колонны, которые делают часть площади не функциональной. Половина не освещается.</t>
  </si>
  <si>
    <t>ООО "Ресурс Тендер"</t>
  </si>
  <si>
    <t>помещение №1251</t>
  </si>
  <si>
    <t>Сторона: Арбитраж. Темный офис, 2/3 офиса не освещается, колонна делает часть площади не функциональной.</t>
  </si>
  <si>
    <t>ООО "Партенер ЕК"</t>
  </si>
  <si>
    <t xml:space="preserve">помещение №1254
</t>
  </si>
  <si>
    <t>УК "Дом Сервиса"</t>
  </si>
  <si>
    <t>помещение №270</t>
  </si>
  <si>
    <t>Сторона: МУГИСО. Угловое, окна на две стороны, светлое, но большая площадь, посредине офиса колонна</t>
  </si>
  <si>
    <t>ООО "Каркасные технологии"</t>
  </si>
  <si>
    <t>помещение №280</t>
  </si>
  <si>
    <t>Сторона: МУГИСО. Большая площадь, посредине есть колонна, но большие окна</t>
  </si>
  <si>
    <t>помещение №279</t>
  </si>
  <si>
    <t>Сторона: МУГИСО. Колонна посредине, темное.</t>
  </si>
  <si>
    <t>ООО "УК "Дом Сервиса" (Бухгалтерия)</t>
  </si>
  <si>
    <t>помещение №275</t>
  </si>
  <si>
    <t>Сторона: Арбитраж. Есть колонны, из-за них часть площади не функциональна. Помещение угловое (арбитраж-РМК)</t>
  </si>
  <si>
    <t>ООО "Уральский экспертный центр"</t>
  </si>
  <si>
    <t>помещение №269</t>
  </si>
  <si>
    <t>Сторона: Луначарского. Организованы входная зона и рабочая зона, имеются три изолированных помещения</t>
  </si>
  <si>
    <t>ООО "Квартирный вопрос"</t>
  </si>
  <si>
    <t>помещение №203</t>
  </si>
  <si>
    <t xml:space="preserve">Сторона: МУГИСО. Расположен в дальнем углу. Не просматривается, нет трафика. Передняя стена, двери - стеклянные;организована входная зона, отделен кабинет </t>
  </si>
  <si>
    <t>ИП Ягупов, стоматология</t>
  </si>
  <si>
    <t>Леканова Г.Ю. от АН (Д. Серый)</t>
  </si>
  <si>
    <t>помещение №208</t>
  </si>
  <si>
    <t>Сторона: Мамина-Сибиряка</t>
  </si>
  <si>
    <t>ООО "Урал-Сервис" (кальянная)</t>
  </si>
  <si>
    <t>помещение №196</t>
  </si>
  <si>
    <t>Сторона: Арбитраж. Есть колонны, из-за них, часть площади не функциональна. Но, помещение светлое, угловое</t>
  </si>
  <si>
    <t>помещение №202</t>
  </si>
  <si>
    <t>Особенность офиса</t>
  </si>
  <si>
    <t>Залог</t>
  </si>
  <si>
    <t>акция паркинг в подарок</t>
  </si>
  <si>
    <t xml:space="preserve">
Реестр офисных площадей в БЦ "Манхэттен" 
</t>
  </si>
  <si>
    <t xml:space="preserve">
Реестр парковочных мест в БЦ "Манхэттен"
</t>
  </si>
  <si>
    <t>№п/п</t>
  </si>
  <si>
    <t>№ в свидетельстве о регистрации прав собственности</t>
  </si>
  <si>
    <t>Уровень</t>
  </si>
  <si>
    <t>Площадь парковочного места, кв.м.</t>
  </si>
  <si>
    <t>Общая стоимость парковочного места, руб.</t>
  </si>
  <si>
    <t>Арендаторы</t>
  </si>
  <si>
    <t>Парковочное место № 277</t>
  </si>
  <si>
    <t>19,0</t>
  </si>
  <si>
    <t>-</t>
  </si>
  <si>
    <t>Парковочное место № 278</t>
  </si>
  <si>
    <t>17,2</t>
  </si>
  <si>
    <t>Парковочное место № 279</t>
  </si>
  <si>
    <t>19,5</t>
  </si>
  <si>
    <t>Парковочное место № 286</t>
  </si>
  <si>
    <t>14,9</t>
  </si>
  <si>
    <t>Парковочное место № 287</t>
  </si>
  <si>
    <t>13,6</t>
  </si>
  <si>
    <t>Парковочное место № 294</t>
  </si>
  <si>
    <t>Парковочное место № 295</t>
  </si>
  <si>
    <t>Парковочное место № 303</t>
  </si>
  <si>
    <t>Парковочное место № 312</t>
  </si>
  <si>
    <t>Парковочное место № 313</t>
  </si>
  <si>
    <t>Парковочное место № 314</t>
  </si>
  <si>
    <t>Парковочное место № 315</t>
  </si>
  <si>
    <t>Парковочное место № 316</t>
  </si>
  <si>
    <t>Парковочное место № 324</t>
  </si>
  <si>
    <t>Парковочное место № 118</t>
  </si>
  <si>
    <t>20,9</t>
  </si>
  <si>
    <t>ООО Астра Строй</t>
  </si>
  <si>
    <t>Парковочное место № 119</t>
  </si>
  <si>
    <t>16,0</t>
  </si>
  <si>
    <t>Парковочное место № 120</t>
  </si>
  <si>
    <t>14,6</t>
  </si>
  <si>
    <t>Парковочное место № 121</t>
  </si>
  <si>
    <t>18,7</t>
  </si>
  <si>
    <t>Парковочное место № 122</t>
  </si>
  <si>
    <t>15,7</t>
  </si>
  <si>
    <t>Парковочное место № 123</t>
  </si>
  <si>
    <t>14,8</t>
  </si>
  <si>
    <t>Парковочное место № 124</t>
  </si>
  <si>
    <t>14,4</t>
  </si>
  <si>
    <t>Парковочное место № 125</t>
  </si>
  <si>
    <t>Парковочное место № 126</t>
  </si>
  <si>
    <t>14,7</t>
  </si>
  <si>
    <t>Парковочное место № 127</t>
  </si>
  <si>
    <t>15,6</t>
  </si>
  <si>
    <t>Парковочное место № 128</t>
  </si>
  <si>
    <t>Парковочное место № 129</t>
  </si>
  <si>
    <t>ООО АстраСтройКомплекс</t>
  </si>
  <si>
    <t>Парковочное место № 130</t>
  </si>
  <si>
    <t>15,9</t>
  </si>
  <si>
    <t>Энергосбыт Плюс</t>
  </si>
  <si>
    <t>Парковочное место № 171</t>
  </si>
  <si>
    <t>13,8</t>
  </si>
  <si>
    <t xml:space="preserve">ООО Элетех </t>
  </si>
  <si>
    <t>Парковочное место № 189</t>
  </si>
  <si>
    <t>19,7</t>
  </si>
  <si>
    <t>ООО Евролэнд-Центр</t>
  </si>
  <si>
    <t>Парковочное место № 198</t>
  </si>
  <si>
    <t>15,0</t>
  </si>
  <si>
    <t>ООО СТ Финанс (Тихомиров)</t>
  </si>
  <si>
    <t>Парковочное место № 199</t>
  </si>
  <si>
    <t>ООО СТ Девелопмент (Тихомиров)</t>
  </si>
  <si>
    <t>Парковочное место № 200</t>
  </si>
  <si>
    <t>ООО ПРЕД-Сити Групп (Тихомиров)</t>
  </si>
  <si>
    <t>Парковочное место № 201</t>
  </si>
  <si>
    <t>16,3</t>
  </si>
  <si>
    <t>Азанов Максим Александрович ООО "ДевелКо</t>
  </si>
  <si>
    <t>Парковочное место № 202</t>
  </si>
  <si>
    <t>17,0</t>
  </si>
  <si>
    <t>Парковочное место № 206</t>
  </si>
  <si>
    <t>Галендухин</t>
  </si>
  <si>
    <t xml:space="preserve">  Адвокатское бюро СО Юрас Лигал</t>
  </si>
  <si>
    <t>Парковочное место № 207</t>
  </si>
  <si>
    <t>Парковочное место № 208</t>
  </si>
  <si>
    <t>Парковочное место № 209</t>
  </si>
  <si>
    <t>Парковочное место № 210</t>
  </si>
  <si>
    <t>13,7</t>
  </si>
  <si>
    <t>Парковочное место № 211</t>
  </si>
  <si>
    <t>15,4</t>
  </si>
  <si>
    <t>Парковочное место № 213</t>
  </si>
  <si>
    <t>Парковочное место № 214</t>
  </si>
  <si>
    <t>Парковочное место № 218</t>
  </si>
  <si>
    <t>13,9</t>
  </si>
  <si>
    <t>ООО  Издательский дом Сократ</t>
  </si>
  <si>
    <t>Парковочное место № 219</t>
  </si>
  <si>
    <t>Парковочное место № 220</t>
  </si>
  <si>
    <t>Парковочное место № 221</t>
  </si>
  <si>
    <t>14,2</t>
  </si>
  <si>
    <t>Парковочное место № 222</t>
  </si>
  <si>
    <t>13,5</t>
  </si>
  <si>
    <t>Парковочное место № 223</t>
  </si>
  <si>
    <t>Парковочное место № 224</t>
  </si>
  <si>
    <t>15,2</t>
  </si>
  <si>
    <t>Парковочное место № 225</t>
  </si>
  <si>
    <t>Парковочное место № 226</t>
  </si>
  <si>
    <t>Парковочное место № 227</t>
  </si>
  <si>
    <t>Матушкина Наталья Владимировна</t>
  </si>
  <si>
    <t>Парковочное место № 228</t>
  </si>
  <si>
    <t>14,5</t>
  </si>
  <si>
    <t>Парковочное место № 231</t>
  </si>
  <si>
    <t>Епифанов Владислав</t>
  </si>
  <si>
    <t>ООО Айди инжиниринг</t>
  </si>
  <si>
    <t>Парковочное место № 236</t>
  </si>
  <si>
    <t>Каркасные технологиии</t>
  </si>
  <si>
    <t>Парковочное место № 237</t>
  </si>
  <si>
    <t>15,8</t>
  </si>
  <si>
    <t>Парковочное место № 1</t>
  </si>
  <si>
    <t>ООО Проектная группа К2</t>
  </si>
  <si>
    <t>Парковочное место № 2</t>
  </si>
  <si>
    <t>ООО Капитал Инвест</t>
  </si>
  <si>
    <t>Парковочное место № 3</t>
  </si>
  <si>
    <t>17,4</t>
  </si>
  <si>
    <t>Парковочное место № 13</t>
  </si>
  <si>
    <t>16,2</t>
  </si>
  <si>
    <t>ООО "Бизнес Капитал"</t>
  </si>
  <si>
    <t>Парковочное место № 14</t>
  </si>
  <si>
    <t>17,1</t>
  </si>
  <si>
    <t>АО ЕКБ Девелопмент</t>
  </si>
  <si>
    <t>Парковочное место № 15</t>
  </si>
  <si>
    <t>Парковочное место № 19</t>
  </si>
  <si>
    <t>Парковочное место № 20</t>
  </si>
  <si>
    <t>Парковочное место № 28</t>
  </si>
  <si>
    <t>Парковочное место № 33</t>
  </si>
  <si>
    <t>Парковочное место № 34</t>
  </si>
  <si>
    <t>Парковочное место № 35</t>
  </si>
  <si>
    <t>Парковочное место № 36</t>
  </si>
  <si>
    <t>Парковочное место № 37</t>
  </si>
  <si>
    <t>Парковочное место № 38</t>
  </si>
  <si>
    <t>Парковочное место № 39</t>
  </si>
  <si>
    <t>Парковочное место № 40</t>
  </si>
  <si>
    <t>Божинов Андрей Александрович</t>
  </si>
  <si>
    <t>Парковочное место № 41</t>
  </si>
  <si>
    <t>13,4</t>
  </si>
  <si>
    <t>Парковочное место № 42</t>
  </si>
  <si>
    <t>Парковочное место № 43</t>
  </si>
  <si>
    <t>Парковочное место № 46</t>
  </si>
  <si>
    <t>Парковочное место № 47</t>
  </si>
  <si>
    <t>ООО АстраТехСтрой</t>
  </si>
  <si>
    <t>Парковочное место № 48</t>
  </si>
  <si>
    <t>АстраСтройМонтаж</t>
  </si>
  <si>
    <t>Парковочное место № 49</t>
  </si>
  <si>
    <t>Астра СпецМонтажУрал (Астра)</t>
  </si>
  <si>
    <t>Парковочное место № 50</t>
  </si>
  <si>
    <t>Парковочное место № 51</t>
  </si>
  <si>
    <t>Парковочное место № 52</t>
  </si>
  <si>
    <t>Парковочное место № 53</t>
  </si>
  <si>
    <t>Парковочное место № 54</t>
  </si>
  <si>
    <t>Парковочное место № 55</t>
  </si>
  <si>
    <t>14,3</t>
  </si>
  <si>
    <t>Парковочное место № 56</t>
  </si>
  <si>
    <t>Парковочное место № 57</t>
  </si>
  <si>
    <t>13,2</t>
  </si>
  <si>
    <t xml:space="preserve">ООО Ренессанс Лекс-Урал </t>
  </si>
  <si>
    <t>Парковочное место № 58</t>
  </si>
  <si>
    <t>ООО Служба оконного сервиса</t>
  </si>
  <si>
    <t>Парковочное место № 59</t>
  </si>
  <si>
    <t xml:space="preserve">ООО Энергоальянс-ЕК </t>
  </si>
  <si>
    <t>Парковочное место № 60</t>
  </si>
  <si>
    <t>15,5</t>
  </si>
  <si>
    <t>ООО Зетта Лекс</t>
  </si>
  <si>
    <t>Парковочное место № 61</t>
  </si>
  <si>
    <t>18,4</t>
  </si>
  <si>
    <t xml:space="preserve">ООО Недвижимость </t>
  </si>
  <si>
    <t>Парковочное место № 62</t>
  </si>
  <si>
    <t>19,1</t>
  </si>
  <si>
    <t>Боярская Надежда Васильевна</t>
  </si>
  <si>
    <t>Парковочное место № 63</t>
  </si>
  <si>
    <t>20,6</t>
  </si>
  <si>
    <t>Парковочное место № 64</t>
  </si>
  <si>
    <t>19,8</t>
  </si>
  <si>
    <t>Парковочное место № 65</t>
  </si>
  <si>
    <t>18,2</t>
  </si>
  <si>
    <t>Парковочное место № 66</t>
  </si>
  <si>
    <t>19,9</t>
  </si>
  <si>
    <t>Парковочное место № 67</t>
  </si>
  <si>
    <t>19,6</t>
  </si>
  <si>
    <t>Парковочное место № 68</t>
  </si>
  <si>
    <t>18,0</t>
  </si>
  <si>
    <t>ООО Уральский Экспертный центр</t>
  </si>
  <si>
    <t>Парковочное место № 70</t>
  </si>
  <si>
    <t>Парковочное место № 71</t>
  </si>
  <si>
    <t>18,1</t>
  </si>
  <si>
    <t>ООО Велес</t>
  </si>
  <si>
    <t>Парковочное место № 72</t>
  </si>
  <si>
    <t>ООО Малибу АДВ</t>
  </si>
  <si>
    <t>Парковочное место № 73</t>
  </si>
  <si>
    <t>Султонов Тимур Таймуратович</t>
  </si>
  <si>
    <t>Антарес  (Поставка ООО) б/ оплаты в счет аренды офиса</t>
  </si>
  <si>
    <t xml:space="preserve">ООО Спецремстрой-Урал </t>
  </si>
  <si>
    <t>Парковочное место № 74</t>
  </si>
  <si>
    <t>Глазунов Сергей Николаевич</t>
  </si>
  <si>
    <t>Парковочное место № 76</t>
  </si>
  <si>
    <t>Попкова О</t>
  </si>
  <si>
    <t xml:space="preserve">ООО КТС Геймс  </t>
  </si>
  <si>
    <t>Парковочное место № 78</t>
  </si>
  <si>
    <t>ООО Северснабкомплект</t>
  </si>
  <si>
    <t>Парковочное место № 79</t>
  </si>
  <si>
    <t>Аксенов Игорь Владимирович Абсолют банк 2 этаж</t>
  </si>
  <si>
    <t>Парковочное место № 82</t>
  </si>
  <si>
    <t>Уральская нефтеная компания оф. 4,21</t>
  </si>
  <si>
    <t>Парковочное место № 83</t>
  </si>
  <si>
    <t>ООО УралТранзитТранс</t>
  </si>
  <si>
    <t>Парковочное место № 84</t>
  </si>
  <si>
    <t>Парковочное место № 86</t>
  </si>
  <si>
    <t>Парковочное место № 87</t>
  </si>
  <si>
    <t>Парковочное место № 88</t>
  </si>
  <si>
    <t>Новальная Анастасия Никифоровна</t>
  </si>
  <si>
    <t>Парковочное место № 89</t>
  </si>
  <si>
    <t>Парковочное место № 90</t>
  </si>
  <si>
    <t>Парковочное место № 91</t>
  </si>
  <si>
    <t>Зиновьева Алена Евгеньевна (Дельта Кридит Банк)</t>
  </si>
  <si>
    <t>Парковочное место № 95</t>
  </si>
  <si>
    <t>Парковочное место № 96</t>
  </si>
  <si>
    <t>Парковочное место № 97</t>
  </si>
  <si>
    <t>Щербаков Алексей</t>
  </si>
  <si>
    <t>Парковочное место № 101</t>
  </si>
  <si>
    <t>Парковочное место № 104</t>
  </si>
  <si>
    <t>ООО Вентрауф</t>
  </si>
  <si>
    <t>Парковочное место № 105</t>
  </si>
  <si>
    <t>14,1</t>
  </si>
  <si>
    <t>Парковочное место № 106</t>
  </si>
  <si>
    <t>Парковочное место № 108</t>
  </si>
  <si>
    <t>Парковочное место № 116</t>
  </si>
  <si>
    <t>Дружинина М.Ю.</t>
  </si>
  <si>
    <t>Парковочное место № 117</t>
  </si>
  <si>
    <t>16,8</t>
  </si>
  <si>
    <t>Таунхаусы в коттеджном поселке "Николин ключ"</t>
  </si>
  <si>
    <t>Адрес</t>
  </si>
  <si>
    <t>Этажность</t>
  </si>
  <si>
    <t xml:space="preserve"> Площадь объекта (кв.м.), справка БТИ</t>
  </si>
  <si>
    <t>Стоимость 1 кв.м., руб.</t>
  </si>
  <si>
    <t>Предлагаемая стоимость, руб.</t>
  </si>
  <si>
    <t>Самоцветная 4-5</t>
  </si>
  <si>
    <t xml:space="preserve">Николин Ключ, ул. Самоцветная 4-5, таунхаус </t>
  </si>
  <si>
    <t>Сысертский район, с. Кашино, коттеджный поселок Николин Ключ, таунхаус, расположенный на ул. Самоцветная 4-5</t>
  </si>
  <si>
    <t>Самоцветная 4-6</t>
  </si>
  <si>
    <t xml:space="preserve">Николин Ключ, ул. Самоцветная 4-6, таунхаус </t>
  </si>
  <si>
    <t>Сысертский район, с. Кашино, коттеджный поселок Николин Ключ, таунхаус, расположенный на ул. Самоцветная 4-6</t>
  </si>
  <si>
    <t>Самоцветная 4-8</t>
  </si>
  <si>
    <t xml:space="preserve">Николин Ключ, ул. Самоцветная 4-8, таунхаус </t>
  </si>
  <si>
    <t>Сысертский район, с. Кашино, коттеджный поселок Николин Ключ, таунхаус, расположенный на ул. Самоцветная 4-8</t>
  </si>
  <si>
    <t>ООО "УК "Николин Ключ"</t>
  </si>
  <si>
    <t>Самоцветная 4-11</t>
  </si>
  <si>
    <t xml:space="preserve">Николин Ключ, ул. Самоцветная 4-11, таунхаус </t>
  </si>
  <si>
    <t>Сысертский район, с. Кашино, коттеджный поселок Николин Ключ, таунхаус, расположенный на ул. Самоцветная 4-11</t>
  </si>
  <si>
    <t>Самоцветная 4-12</t>
  </si>
  <si>
    <t xml:space="preserve">Николин Ключ, ул. Самоцветная 4-12, таунхаус </t>
  </si>
  <si>
    <t>Сысертский район, с. Кашино, коттеджный поселок Николин Ключ, таунхаус, расположенный на ул. Самоцветная 4-12</t>
  </si>
  <si>
    <t>Коттеджи в коттеджном поселке "Николин ключ"</t>
  </si>
  <si>
    <t>Адрес участка, улица</t>
  </si>
  <si>
    <t>Адрес участка, дом</t>
  </si>
  <si>
    <t>Площадь коттеджа, кв.м.</t>
  </si>
  <si>
    <t>Площадь з/у, сотки</t>
  </si>
  <si>
    <t>Общая стоимость, руб.</t>
  </si>
  <si>
    <t>Первоначальный взнос от (40%)</t>
  </si>
  <si>
    <t>Ежемесячный платеж при рассрочке до 1 года, руб.</t>
  </si>
  <si>
    <t>Материал</t>
  </si>
  <si>
    <t>Финский клееный брус
собранный дом из финского клеенего бруса, завден под кровлю, установелны окна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</t>
  </si>
  <si>
    <t>Николин Ключ, ул. Гранатовая д.2, коттедж</t>
  </si>
  <si>
    <t>Сысертский район, с. Кашино, коттеджный поселок Николин Ключ, коттедж, расположенный на улице Гранатовая  дом 2</t>
  </si>
  <si>
    <t>Финский Клееный брус.
Построенный дом из финского клееного бруса, кровля, установлены кона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</t>
  </si>
  <si>
    <t>Николин Ключ, ул. Гранатовая д.8, коттедж</t>
  </si>
  <si>
    <t>Сысертский район, с. Кашино, коттеджный поселок Николин Ключ, коттедж, расположенный на улице Гранатовая дом 8</t>
  </si>
  <si>
    <t>ФинскийКлееный брус
Построенный дом из финского клееного бруса, кровля, установлены кона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</t>
  </si>
  <si>
    <t>Николин Ключ, ул. Гранатовая д.10, коттедж</t>
  </si>
  <si>
    <t>Сысертский район, с. Кашино, коттеджный поселок Николин Ключ, коттедж, расположенный на улице Гранатовая дом 10</t>
  </si>
  <si>
    <t>08.08.17 смена стоимости на 3 месяца</t>
  </si>
  <si>
    <t>Николин Ключ, ул. Гранатовая д.12, коттедж</t>
  </si>
  <si>
    <t>Сысертский район, с. Кашино, коттеджный поселок Николин Ключ, коттедж, расположенный на улице Гранатовая дом 12</t>
  </si>
  <si>
    <t>Изумрудный</t>
  </si>
  <si>
    <t>Газопенобетон фирмы поревит, фасад: облицовочный кирпич
Выполнены общестроительны работы, кровля работы, кровля, установленые окна и двери, наружная отделка. Передается "под чистовую отделку" (без внутренней штукартурки), пол-ьетонная стяжка, выполнена электропровдка, инженерные сети в полном объеме, установлен газовый котел и бойлер, дом подключен к централизоанным инженерным сетям поселка (водпоровод, канализация, электроснабжение), подведено газоснабжение</t>
  </si>
  <si>
    <t>Николин Ключ, пер. Изумрудный д. 3, коттедж</t>
  </si>
  <si>
    <t>Сысертский район, с. Кашино, коттеджный поселок Николин Ключ, коттедж, расположенный в переулке Изумрудный дом 3</t>
  </si>
  <si>
    <t>Малахитовая</t>
  </si>
  <si>
    <t>Кирпич.
возведена коробка здания, заведен под кровлю. Окна не установлены, без инженерных коммуникаций</t>
  </si>
  <si>
    <t>Николин Ключ, ул. Малахитовая д.5, коттедж</t>
  </si>
  <si>
    <t>Сысертский район, с. Кашино, коттеджный поселок Николин Ключ, коттедж, расположенный на улице Малахитовая дом 5</t>
  </si>
  <si>
    <t>Кирпич.
.Выполнены общестроительные работы, кровля работы, кровля, установлены окна
и двери, наружная отделка. Передается «под чистовую отделку» (без внутренней
штукатурки), пол- бетонная стяжка.</t>
  </si>
  <si>
    <t>Николин Ключ, ул. Малахитовая д.10, коттедж</t>
  </si>
  <si>
    <t>Сысертский район, с. Кашино, коттеджный поселок Николин Ключ, коттедж, расположенный на улице Малахитовая дом 10</t>
  </si>
  <si>
    <t>Кирпич.
Выполнены общестроительные работы, кровля работы, кровля, установлены окна
и двери, наружная отделка. Передается «под чистовую отделку» (без внутренней
штукатурки), пол- бетонная стяжка</t>
  </si>
  <si>
    <t>Николин Ключ, ул. Малахитовая д.16, коттедж</t>
  </si>
  <si>
    <t>Сысертский район, с. Кашино, коттеджный поселок Николин Ключ, коттедж, расположенный на улице Малахитовая дом 16</t>
  </si>
  <si>
    <t>Николина</t>
  </si>
  <si>
    <t>Николин Ключ, ул. Николина д. 5, коттедж</t>
  </si>
  <si>
    <t>Сысертский район, с. Кашино, коттеджный поселок Николин Ключ, коттедж, расположенный на улице Николина дом 5</t>
  </si>
  <si>
    <t>Газозолобетонные блоки, фасад клинкерная плитка  1 эт. декоративная штукатурка 2 этаж
Выполнены обзестроительные работы, кровля, установлены окна и двери, наружная отделка. Передается "Под чистовую отделку" (без внутренней штукатурки), пол-бетонная стяжка, выполнена электропродвка, инженерные сети в полном обхеме с водяным теплым полом, установелен газовый котел и бойлер, дом подключен к централизованным инжэнееным сетям поселка (Водопровод, канализация, электроснабжение), подведение газоснабжения (вывод трубы газопровода не далее 2 метров от фасада дома).</t>
  </si>
  <si>
    <t>Николин Ключ, ул. Николина д. 7, коттедж</t>
  </si>
  <si>
    <t>Сысертский район, с. Кашино, коттеджный поселок Николин Ключ, коттедж, расположенный на улице Николина дом 7</t>
  </si>
  <si>
    <t>Николин Ключ, ул. Николина д. 11, коттедж</t>
  </si>
  <si>
    <t>Сысертский район, с. Кашино, коттеджный поселок Николин Ключ, коттедж, расположенный на улице Николина дом 11</t>
  </si>
  <si>
    <t>Кирпич
Выполнены общестроительные работы, кровля, установлены окна и двери, наружная отделка. Отделка под черновую, пол-бетонная стяжка. Второй этаж- плиты перекрытия. Пдключен к централизованным инженерным сетям поселка (водопровод, канализация, электроснабжение), подведение газоснабжения (Вывод трубы газопровода не далее 2 метров от фасада дома). Обоорудована собственная скважина вожоснабжения.</t>
  </si>
  <si>
    <t>Николин Ключ, ул. Николина д. 17, коттедж</t>
  </si>
  <si>
    <t>Сысертский район, с. Кашино, коттеджный поселок Николин Ключ, коттедж, расположенный на улице Николина дом 17</t>
  </si>
  <si>
    <t>Площадь з/у, соток</t>
  </si>
  <si>
    <t>Стоимость зем.участка, руб./сотку</t>
  </si>
  <si>
    <t xml:space="preserve">Стоимость земельного участка, руб. </t>
  </si>
  <si>
    <t>Комментарии</t>
  </si>
  <si>
    <t>Пальгов А.С.</t>
  </si>
  <si>
    <t>Мяконьких Людмила Сергеевна.</t>
  </si>
  <si>
    <t>Изумрудный-1</t>
  </si>
  <si>
    <t>Земельный участок в собственности, размежеванный</t>
  </si>
  <si>
    <t>КП Николин Ключ, пер. Изумрудный д.1,земельный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</si>
  <si>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</t>
  </si>
  <si>
    <t>Бродовиков</t>
  </si>
  <si>
    <t>Изумрудный-2</t>
  </si>
  <si>
    <t>КП Николин Ключ, пер. Изумрудный д.2,земельный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</si>
  <si>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2</t>
  </si>
  <si>
    <t>Изумрудный-4</t>
  </si>
  <si>
    <t>КП Николин Ключ, пер. Изумрудный д.4,земельный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</si>
  <si>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4</t>
  </si>
  <si>
    <t>Изумрудный-5</t>
  </si>
  <si>
    <t>КП Николин Ключ, пер. Изумрудный д.5,земельный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</si>
  <si>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5</t>
  </si>
  <si>
    <t>Изумрудный-6</t>
  </si>
  <si>
    <t>КП Николин Ключ, пер. Изумрудный д.6,земельный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</si>
  <si>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6</t>
  </si>
  <si>
    <t>Изумрудный-7</t>
  </si>
  <si>
    <t>КП Николин Ключ, пер. Изумрудный д.7,земельный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</si>
  <si>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7</t>
  </si>
  <si>
    <t>Изумрудный-8 а</t>
  </si>
  <si>
    <t>Земельный участок в собственности, требуется межевание Зу</t>
  </si>
  <si>
    <t>КП Николин Ключ, пер. Изумрудный д.8 а,земельный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</si>
  <si>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8 а</t>
  </si>
  <si>
    <t>Пальгов</t>
  </si>
  <si>
    <t>Константин</t>
  </si>
  <si>
    <t>Изумрудный-8 б</t>
  </si>
  <si>
    <t>КП Николин Ключ, пер. Изумрудный д.8 б,земельный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</si>
  <si>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8 б</t>
  </si>
  <si>
    <t>Изумрудный-9</t>
  </si>
  <si>
    <t>КП Николин Ключ, пер. Изумрудный д.9,земельный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</si>
  <si>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9</t>
  </si>
  <si>
    <t>Изумрудный-10</t>
  </si>
  <si>
    <t>КП Николин Ключ, пер. Изумрудный д.10,земельный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</si>
  <si>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10</t>
  </si>
  <si>
    <t>Изумрудный-11</t>
  </si>
  <si>
    <t>КП Николин Ключ, пер. Изумрудный д.11,земельный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</si>
  <si>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11</t>
  </si>
  <si>
    <t>Изумрудный-12</t>
  </si>
  <si>
    <t>КП Николин Ключ, пер. Изумрудный д.12,земельный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</si>
  <si>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12</t>
  </si>
  <si>
    <t>Изумрудный-14</t>
  </si>
  <si>
    <t>КП Николин Ключ, пер. Изумрудный д.14,земельный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</si>
  <si>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14</t>
  </si>
  <si>
    <t>Ефремов</t>
  </si>
  <si>
    <t>Малахитовая, 3</t>
  </si>
  <si>
    <t>КП Николин Ключ, ул. Малахитовая, д.3,земельный участок</t>
  </si>
  <si>
    <t>Сысертский район, с. Кашино, коттеджный поселок Николин Ключ, земельный участок, расположенный на ул. Малахитовая  дом 3</t>
  </si>
  <si>
    <t>Малахитовая, 4</t>
  </si>
  <si>
    <t>КП Николин Ключ, ул. Малахитовая, д.4,земельный участок</t>
  </si>
  <si>
    <t>Сысертский район, с. Кашино, коттеджный поселок Николин Ключ, земельный участок, расположенный на ул. Малахитовая  дом 4</t>
  </si>
  <si>
    <t>Малахитовая, 7</t>
  </si>
  <si>
    <t>КП Николин Ключ, ул. Малахитовая, д.7,земельный участок</t>
  </si>
  <si>
    <t>Сысертский район, с. Кашино, коттеджный поселок Николин Ключ, земельный участок, расположенный на ул. Малахитовая  дом 7</t>
  </si>
  <si>
    <t>Малахитовая, 8</t>
  </si>
  <si>
    <t>КП Николин Ключ, ул. Малахитовая, д.8,земельный участок</t>
  </si>
  <si>
    <t>Сысертский район, с. Кашино, коттеджный поселок Николин Ключ, земельный участок, расположенный на ул. Малахитовая  дом 8</t>
  </si>
  <si>
    <t>Малахитовая, 12</t>
  </si>
  <si>
    <t>КП Николин Ключ, ул. Малахитовая, д.12,земельный участок</t>
  </si>
  <si>
    <t>Сысертский район, с. Кашино, коттеджный поселок Николин Ключ, земельный участок, расположенный на ул. Малахитовая  дом 12</t>
  </si>
  <si>
    <t>Михеев</t>
  </si>
  <si>
    <t>Малахитовая, 13</t>
  </si>
  <si>
    <t>КП Николин Ключ, ул. Малахитовая, д.13,земельный участок</t>
  </si>
  <si>
    <t>Сысертский район, с. Кашино, коттеджный поселок Николин Ключ, земельный участок, расположенный на ул. Малахитовая  дом 13</t>
  </si>
  <si>
    <t>Малахитовая, 14 а</t>
  </si>
  <si>
    <t>КП Николин Ключ, ул. Малахитовая, д.14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</si>
  <si>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14 а</t>
  </si>
  <si>
    <t>Малахитовая, 14 б</t>
  </si>
  <si>
    <t>КП Николин Ключ, ул. Малахитовая, д.14 б,земельный участок</t>
  </si>
  <si>
    <t>Сысертский район, с. Кашино, коттеджный поселок Николин Ключ, земельный участок, расположенный на ул. Малахитовая  дом 14 б</t>
  </si>
  <si>
    <t>Мустаев</t>
  </si>
  <si>
    <t>Малахитовая, 17</t>
  </si>
  <si>
    <t>КП Николин Ключ, ул. Малахитовая, д.17,земельный участок</t>
  </si>
  <si>
    <t>Сысертский район, с. Кашино, коттеджный поселок Николин Ключ, земельный участок, расположенный на ул. Малахитовая  дом 17</t>
  </si>
  <si>
    <t>Малахитовая, 19</t>
  </si>
  <si>
    <t>КП Николин Ключ, ул. Малахитовая, д.19,земельный участок</t>
  </si>
  <si>
    <t>Сысертский район, с. Кашино, коттеджный поселок Николин Ключ, земельный участок, расположенный на ул. Малахитовая  дом 19</t>
  </si>
  <si>
    <t>Малахитовая, 21</t>
  </si>
  <si>
    <t>КП Николин Ключ, ул. Малахитовая, д.21,земельный участок</t>
  </si>
  <si>
    <t>Сысертский район, с. Кашино, коттеджный поселок Николин Ключ, земельный участок, расположенный на ул. Малахитовая  дом 21</t>
  </si>
  <si>
    <t>Малахитовая, 22</t>
  </si>
  <si>
    <t>КП Николин Ключ, ул. Малахитовая, д.22,земельный участок</t>
  </si>
  <si>
    <t>Сысертский район, с. Кашино, коттеджный поселок Николин Ключ, земельный участок, расположенный на ул. Малахитовая  дом 22</t>
  </si>
  <si>
    <t>Малахитовая, 23</t>
  </si>
  <si>
    <t>КП Николин Ключ, ул. Малахитовая, д.23,земельный участок</t>
  </si>
  <si>
    <t>Сысертский район, с. Кашино, коттеджный поселок Николин Ключ, земельный участок, расположенный на ул. Малахитовая  дом 23</t>
  </si>
  <si>
    <t>Малахитовая, 24</t>
  </si>
  <si>
    <t>КП Николин Ключ, ул. Малахитовая, д.24,земельный участок</t>
  </si>
  <si>
    <t>Сысертский район, с. Кашино, коттеджный поселок Николин Ключ, земельный участок, расположенный на ул. Малахитовая  дом 24</t>
  </si>
  <si>
    <t>Малахитовая, 26 а</t>
  </si>
  <si>
    <t>КП Николин Ключ, ул. Малахитовая, д.26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</si>
  <si>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26 а</t>
  </si>
  <si>
    <t>Малахитовая, 26 б</t>
  </si>
  <si>
    <t>КП Николин Ключ, ул. Малахитовая, д.26 б,земельный участок</t>
  </si>
  <si>
    <t>Сысертский район, с. Кашино, коттеджный поселок Николин Ключ, земельный участок, расположенный на ул. Малахитовая  дом 26 б</t>
  </si>
  <si>
    <t>Малахитовая, 26 в</t>
  </si>
  <si>
    <t>КП Николин Ключ, ул. Малахитовая, д.26 в,земельный участок</t>
  </si>
  <si>
    <t>Сысертский район, с. Кашино, коттеджный поселок Николин Ключ, земельный участок, расположенный на ул. Малахитовая  дом 26 в</t>
  </si>
  <si>
    <t>Малахитовая, 28</t>
  </si>
  <si>
    <t>КП Николин Ключ, ул. Малахитовая, д.28,земельный участок</t>
  </si>
  <si>
    <t>Сысертский район, с. Кашино, коттеджный поселок Николин Ключ, земельный участок, расположенный на ул. Малахитовая  дом 28</t>
  </si>
  <si>
    <t>Малахитовая, 30</t>
  </si>
  <si>
    <t>КП Николин Ключ, ул. Малахитовая, д.30,земельный участок</t>
  </si>
  <si>
    <t>Сысертский район, с. Кашино, коттеджный поселок Николин Ключ, земельный участок, расположенный на ул. Малахитовая  дом 30</t>
  </si>
  <si>
    <t>Малахитовая, 32</t>
  </si>
  <si>
    <t>КП Николин Ключ, ул. Малахитовая, д.32,земельный участок</t>
  </si>
  <si>
    <t>Сысертский район, с. Кашино, коттеджный поселок Николин Ключ, земельный участок, расположенный на ул. Малахитовая  дом 32</t>
  </si>
  <si>
    <t>Малахитовая, 32 а</t>
  </si>
  <si>
    <t>КП Николин Ключ, ул. Малахитовая, д.32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</si>
  <si>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32 а</t>
  </si>
  <si>
    <t>Малахитовая, 34</t>
  </si>
  <si>
    <t>КП Николин Ключ, ул. Малахитовая, д.34,земельный участок</t>
  </si>
  <si>
    <t>Сысертский район, с. Кашино, коттеджный поселок Николин Ключ, земельный участок, расположенный на ул. Малахитовая  дом 34</t>
  </si>
  <si>
    <t>Малахитовая, 34 а</t>
  </si>
  <si>
    <t>КП Николин Ключ, ул. Малахитовая, д.34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</si>
  <si>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34 а</t>
  </si>
  <si>
    <t>Малахитовая, 36</t>
  </si>
  <si>
    <t>КП Николин Ключ, ул. Малахитовая, д.36,земельный участок</t>
  </si>
  <si>
    <t>Сысертский район, с. Кашино, коттеджный поселок Николин Ключ, земельный участок, расположенный на ул. Малахитовая  дом 36</t>
  </si>
  <si>
    <t>Малахитовая, 36 а</t>
  </si>
  <si>
    <t>КП Николин Ключ, ул. Малахитовая, д.36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</si>
  <si>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36 а</t>
  </si>
  <si>
    <t>Самоцветная, 1</t>
  </si>
  <si>
    <t>КП Николин Ключ, ул. Срмоцветная, д.1,земельный участок</t>
  </si>
  <si>
    <t>Сысертский район, с. Кашино, коттеджный поселок Николин Ключ, земельный участок, расположенный на ул. Самоцветная дом 1</t>
  </si>
  <si>
    <t>Самоцветная, 3</t>
  </si>
  <si>
    <t>КП Николин Ключ, ул. Срмоцветная, д.3,земельный участок</t>
  </si>
  <si>
    <t>Сысертский район, с. Кашино, коттеджный поселок Николин Ключ, земельный участок, расположенный на ул. Самоцветная дом 3</t>
  </si>
  <si>
    <t>Марк</t>
  </si>
  <si>
    <t>Самоцветная, 5</t>
  </si>
  <si>
    <t>КП Николин Ключ, ул. Срмоцветная, д.5,земельный участок</t>
  </si>
  <si>
    <t>Сысертский район, с. Кашино, коттеджный поселок Николин Ключ, земельный участок, расположенный на ул. Самоцветная дом 5</t>
  </si>
  <si>
    <t>Бучельников</t>
  </si>
  <si>
    <t>Самоцветная, 9</t>
  </si>
  <si>
    <t>КП Николин Ключ, ул. Срмоцветная, д.9,земельный участок</t>
  </si>
  <si>
    <t>Сысертский район, с. Кашино, коттеджный поселок Николин Ключ, земельный участок, расположенный на ул. Самоцветная дом 9</t>
  </si>
  <si>
    <t>Самоцветная, 11</t>
  </si>
  <si>
    <t>КП Николин Ключ, ул. Срмоцветная, д.11,земельный участок</t>
  </si>
  <si>
    <t>Сысертский район, с. Кашино, коттеджный поселок Николин Ключ, земельный участок, расположенный на ул. Самоцветная дом 11</t>
  </si>
  <si>
    <t>Бирюзовая, 11</t>
  </si>
  <si>
    <t xml:space="preserve">Земельный участок неразмежеван в составе договора аренды </t>
  </si>
  <si>
    <t>Бирюзовая, 13</t>
  </si>
  <si>
    <t>Бирюзовая, 15</t>
  </si>
  <si>
    <t>Бирюзовая, 16</t>
  </si>
  <si>
    <t>Бирюзовая, 17</t>
  </si>
  <si>
    <t>Бирюзовая, 18</t>
  </si>
  <si>
    <t>Бирюзовая, 19</t>
  </si>
  <si>
    <t>Бирюзовая, 20</t>
  </si>
  <si>
    <t>Бирюзовая, 21</t>
  </si>
  <si>
    <t>Бирюзовая, 22</t>
  </si>
  <si>
    <t>Бирюзовая, 23</t>
  </si>
  <si>
    <t>Бирюзовая, 24</t>
  </si>
  <si>
    <t>Бирюзовая, 25</t>
  </si>
  <si>
    <t>Бирюзовая, 26</t>
  </si>
  <si>
    <t>Бирюзовая, 27</t>
  </si>
  <si>
    <t>Бирюзовая, 28</t>
  </si>
  <si>
    <t>Бирюзовая, 30</t>
  </si>
  <si>
    <t>Бирюзовая, 32</t>
  </si>
  <si>
    <t>Бирюзовая, 34</t>
  </si>
  <si>
    <t>Бирюзовая, 36</t>
  </si>
  <si>
    <t>Бирюзовая, 31</t>
  </si>
  <si>
    <t>Бирюзовая, 33</t>
  </si>
  <si>
    <t>Бирюзовая, 35</t>
  </si>
  <si>
    <t>Бирюзовая, 37</t>
  </si>
  <si>
    <t>Бирюзовая, 39</t>
  </si>
  <si>
    <t>Бирюзовая, 41</t>
  </si>
  <si>
    <t>Весенняя, 1</t>
  </si>
  <si>
    <t>Весенняя, 2</t>
  </si>
  <si>
    <t>Весенняя, 3</t>
  </si>
  <si>
    <t>Весенняя, 4</t>
  </si>
  <si>
    <t>Весенняя, 5</t>
  </si>
  <si>
    <t>Весенняя, 6</t>
  </si>
  <si>
    <t>Весенняя, 7</t>
  </si>
  <si>
    <t>Весенняя, 8</t>
  </si>
  <si>
    <t>Весенняя, 9</t>
  </si>
  <si>
    <t>Весенняя, 11</t>
  </si>
  <si>
    <t>Весенняя, 13</t>
  </si>
  <si>
    <t>Весенняя, 15</t>
  </si>
  <si>
    <t>Весенняя, 17</t>
  </si>
  <si>
    <t>Весенняя, 19</t>
  </si>
  <si>
    <t>Весенняя, 21</t>
  </si>
  <si>
    <t>Весенняя, 23</t>
  </si>
  <si>
    <t>Весенняя, 25</t>
  </si>
  <si>
    <t>Гранатовая 2</t>
  </si>
  <si>
    <t>Николина 5</t>
  </si>
  <si>
    <t>Николина, 21</t>
  </si>
  <si>
    <t>Николина, 22</t>
  </si>
  <si>
    <t>Николина, 23</t>
  </si>
  <si>
    <t>Николина, 24</t>
  </si>
  <si>
    <t>Николина, 25</t>
  </si>
  <si>
    <t>Николина, 26</t>
  </si>
  <si>
    <t>Николина, 27</t>
  </si>
  <si>
    <t>Николина, 28</t>
  </si>
  <si>
    <t>Николина, 29</t>
  </si>
  <si>
    <t>Николина, 30</t>
  </si>
  <si>
    <t>Николина, 31</t>
  </si>
  <si>
    <t>Николина, 32</t>
  </si>
  <si>
    <t>Николина, 34</t>
  </si>
  <si>
    <t>Николина, 36</t>
  </si>
  <si>
    <t>Николина, 38</t>
  </si>
  <si>
    <t>Николина, 33</t>
  </si>
  <si>
    <t>Николина, 35</t>
  </si>
  <si>
    <t>Николина, 37</t>
  </si>
  <si>
    <t>Николина, 39</t>
  </si>
  <si>
    <t>Николина, 40</t>
  </si>
  <si>
    <t>Николина, 41</t>
  </si>
  <si>
    <t>Николина, 42</t>
  </si>
  <si>
    <t>Николина, 44</t>
  </si>
  <si>
    <t>Николина, 46</t>
  </si>
  <si>
    <t>Николина, 48</t>
  </si>
  <si>
    <t>Николина, 50</t>
  </si>
  <si>
    <t>Николина, 52</t>
  </si>
  <si>
    <t>Николина, 54</t>
  </si>
  <si>
    <t>Николина, 56</t>
  </si>
  <si>
    <t>Николина, 58</t>
  </si>
  <si>
    <t>Родниковая, 2</t>
  </si>
  <si>
    <t>Родниковая, 4</t>
  </si>
  <si>
    <t>Родниковая, 6</t>
  </si>
  <si>
    <t>Родниковая, 8</t>
  </si>
  <si>
    <t>Родниковая, 10</t>
  </si>
  <si>
    <t>Хрустальная, 17</t>
  </si>
  <si>
    <t>Хрустальная, 19</t>
  </si>
  <si>
    <t>Хрустальная, 21</t>
  </si>
  <si>
    <t>Хрустальная, 23</t>
  </si>
  <si>
    <t>Хрустальная, 25</t>
  </si>
  <si>
    <t>Хрустальная, 26</t>
  </si>
  <si>
    <t>Хрустальная, 27</t>
  </si>
  <si>
    <t>Хрустальная, 28</t>
  </si>
  <si>
    <t>Хрустальная, 29</t>
  </si>
  <si>
    <t>Хрустальная, 30</t>
  </si>
  <si>
    <t>Хрустальная, 31</t>
  </si>
  <si>
    <t>Хрустальная, 32</t>
  </si>
  <si>
    <t>Хрустальная, 33</t>
  </si>
  <si>
    <t>Хрустальная, 34</t>
  </si>
  <si>
    <t>Хрустальная, 36</t>
  </si>
  <si>
    <t>Хрустальная, 38</t>
  </si>
  <si>
    <t>Хрустальная, 40</t>
  </si>
  <si>
    <t>Хрустальная, 42</t>
  </si>
  <si>
    <t>Хрустальная, 35</t>
  </si>
  <si>
    <t>Хрустальная, 37</t>
  </si>
  <si>
    <t>Хрустальная, 39</t>
  </si>
  <si>
    <t>Хрустальная, 41</t>
  </si>
  <si>
    <t>Хрустальная, 43</t>
  </si>
  <si>
    <t>Хрустальная, 44</t>
  </si>
  <si>
    <t xml:space="preserve">Хрустальная, 45 </t>
  </si>
  <si>
    <t xml:space="preserve">Хрустальная, 46 </t>
  </si>
  <si>
    <t>Хрустальная, 47</t>
  </si>
  <si>
    <t>Хрустальная, 48</t>
  </si>
  <si>
    <t>Хрустальная, 49</t>
  </si>
  <si>
    <t>Хрустальная, 50</t>
  </si>
  <si>
    <t>Хрустальная, 52</t>
  </si>
  <si>
    <t>Хрустальная, 54</t>
  </si>
  <si>
    <t>Хрустальная, 56</t>
  </si>
  <si>
    <t>Хрустальная, 58</t>
  </si>
  <si>
    <t>Квартиры таунхаусов по улице: Бирюзовая, 2
Краткое описание: с чистовой отделкой: пол-ламинат, стены-обои под покраску, потолок-натяжной, все межкомнатные двери, входная дверь, дверь для выхода на участок, плинтус, выключатели, розетки, с/у пол-керамическая плитка, стены- водоэмульсионная краска, потолок-водоэмульсонная краска, установлена одна раковина и один унитаз, установлены приборы отопления</t>
  </si>
  <si>
    <t>Площадь прилегающего ЗУ, сотка</t>
  </si>
  <si>
    <t>учеличение с учетом ЗУ, руб.</t>
  </si>
  <si>
    <t>цена за квартиру с учетом ЗУ за кв.м., руб.</t>
  </si>
  <si>
    <t>общая цена за квартиру с учетом ЗУ, руб.</t>
  </si>
  <si>
    <t>Стоимость квартиры по акции до 31.08.18</t>
  </si>
  <si>
    <t>Размер вознаграждения Субагента %.</t>
  </si>
  <si>
    <t>ИТОГО</t>
  </si>
  <si>
    <t>Площадь, кв.м</t>
  </si>
  <si>
    <t>Тип объекта</t>
  </si>
  <si>
    <t>Жилая недвижимость</t>
  </si>
  <si>
    <t>Коммерческая  недвижимость г. Тюмень ул 50 лет Октября 200 а. Имущественный комплекс (Складские комплексы, производственные базы</t>
  </si>
  <si>
    <t>Коммерческая недвижимость Имущественный комплекс "КЭЗ"</t>
  </si>
  <si>
    <t>Коммерческая недвижимость Аппаратная, 5 часть 1</t>
  </si>
  <si>
    <t>Коммерческая недвижимость Аппаратная, 5 часть 2</t>
  </si>
  <si>
    <t>Коммерческая недвижимость Альпинистов, 77                   Здание АБК</t>
  </si>
  <si>
    <t>Коммерческая недвижимость Альпинистов, 77                  Секция 1</t>
  </si>
  <si>
    <t>Коммерческая недвижимость Альпинистов, 77                                  Секция 2</t>
  </si>
  <si>
    <t>Коммерческая недвижимость Альпинистов, 77                  Секция 3</t>
  </si>
  <si>
    <t>Коммерческая недвижимость</t>
  </si>
  <si>
    <t>Коммерческая недвижимость 
Белинского, 56
1 этаж</t>
  </si>
  <si>
    <t>Прайс на земельные участки в под ИЖС на З.К. Александровский</t>
  </si>
  <si>
    <t>Период: с 21.08.2017 по 1.11.2017 г.</t>
  </si>
  <si>
    <t>Площадь, сот</t>
  </si>
  <si>
    <t>Цена за сот, руб.</t>
  </si>
  <si>
    <t>Стоимость, руб.</t>
  </si>
  <si>
    <t>*уточненная площадь з.у. по проекту планировки и межевания (допускается разночтение с суммой предварительного договора)</t>
  </si>
  <si>
    <t>Земельный участок</t>
  </si>
  <si>
    <t>Участок № 2</t>
  </si>
  <si>
    <t>Участок № 3</t>
  </si>
  <si>
    <t>Участок № 4</t>
  </si>
  <si>
    <t>Участок № 5</t>
  </si>
  <si>
    <t>Участок № 6</t>
  </si>
  <si>
    <t>Участок № 7</t>
  </si>
  <si>
    <t>Участок № 8</t>
  </si>
  <si>
    <t>Участок № 9</t>
  </si>
  <si>
    <t>Участок № 10</t>
  </si>
  <si>
    <t>Участок № 11</t>
  </si>
  <si>
    <t>Участок № 12</t>
  </si>
  <si>
    <t>Участок № 13</t>
  </si>
  <si>
    <t>Участок № 14</t>
  </si>
  <si>
    <t>Участок № 15</t>
  </si>
  <si>
    <t>Участок № 16</t>
  </si>
  <si>
    <t>Участок № 17</t>
  </si>
  <si>
    <t>Участок № 18</t>
  </si>
  <si>
    <t>Участок № 19</t>
  </si>
  <si>
    <t>Участок № 20</t>
  </si>
  <si>
    <t>Участок № 21</t>
  </si>
  <si>
    <t>Участок № 22</t>
  </si>
  <si>
    <t>Участок № 23</t>
  </si>
  <si>
    <t>Участок № 24</t>
  </si>
  <si>
    <t>Участок № 25</t>
  </si>
  <si>
    <t>Участок № 26</t>
  </si>
  <si>
    <t>Участок № 27</t>
  </si>
  <si>
    <t>Участок № 28</t>
  </si>
  <si>
    <t>Участок № 29</t>
  </si>
  <si>
    <t>Участок № 30</t>
  </si>
  <si>
    <t>Участок № 31</t>
  </si>
  <si>
    <t>Участок № 32</t>
  </si>
  <si>
    <t>Участок № 33</t>
  </si>
  <si>
    <t>Участок № 34</t>
  </si>
  <si>
    <t>Участок № 35</t>
  </si>
  <si>
    <t>Участок № 36</t>
  </si>
  <si>
    <t>Участок № 37</t>
  </si>
  <si>
    <t>Участок № 1</t>
  </si>
  <si>
    <t xml:space="preserve">Прайс земельных участков в г.Березовский ЗК Александровский </t>
  </si>
  <si>
    <t>Разрешенное использование</t>
  </si>
  <si>
    <t>Цена за участок руб. *</t>
  </si>
  <si>
    <t>Вид объектов разрешенных для размещения на участке</t>
  </si>
  <si>
    <t>Прайс земельных участков в г.Березовский ЗК Александровский под логистические предприятия</t>
  </si>
  <si>
    <t>Для размещения объектов производственного, складского, административного и коммунального назначения</t>
  </si>
  <si>
    <t>г.Березовский, Овощное отделение, 16</t>
  </si>
  <si>
    <t>Складские помещения, Производственно техническая база, 
хранение грузов, открытые склады и площадки для хранения</t>
  </si>
  <si>
    <t>г.Березовский, участок находится в 10 м по направлению на юго-запад от объездной автодороги Екатеринбург-Реж</t>
  </si>
  <si>
    <t>г.Березовский, Овощное отделение, 16, участок № 4</t>
  </si>
  <si>
    <t>Для размещения объектов производственного, складского, административного и комунального назначения</t>
  </si>
  <si>
    <t>Прайс земельных участков в г.Березовский ЗК Александровский под строительство автотранспортных предприятий</t>
  </si>
  <si>
    <t>Для размещения объектов автомобильного транспорта с СЗЗ 50м</t>
  </si>
  <si>
    <t>Автомобильный сервис, шиномонтаж, Придорожное кафе, 
Авто-заправочная станция</t>
  </si>
  <si>
    <t>г.Березовский, Овощное отделение, 16, участок № 2</t>
  </si>
  <si>
    <t>г.Березовский, Овощное отделение, 16, участок № 3</t>
  </si>
  <si>
    <t>Цена за Га, руб.</t>
  </si>
  <si>
    <t>г. Екатеринбург, ул. Белинского, 56 1й этаж офисные помещения №42</t>
  </si>
  <si>
    <t>г. Екатеринбург, ул. Белинского, 56 1й этаж офисные помещения №43</t>
  </si>
  <si>
    <t>г. Екатеринбург, ул. Белинского, 56 1й этаж офисные помещения №37</t>
  </si>
  <si>
    <t>г. Екатеринбург, ул. Белинского, 56 1й этаж офисные помещения №38,39,40</t>
  </si>
  <si>
    <t>Гущин</t>
  </si>
  <si>
    <t>Кузнецов Ю.</t>
  </si>
  <si>
    <t>Участок, с кадастровым номером  66:35:0110001:220</t>
  </si>
  <si>
    <t>Участок, с кадастровым номером  66:35:0110001:199</t>
  </si>
  <si>
    <t>Участок, с кадастровым номером  66:35:0110001:432</t>
  </si>
  <si>
    <t>Участок, с кадастровым номером  66:35:0110001:433</t>
  </si>
  <si>
    <t>Участок, с кадастровым номером  66:35:0110001:224</t>
  </si>
  <si>
    <t>Участок, с кадастровым номером  66:35:0110001:228</t>
  </si>
  <si>
    <t>Участок, с кадастровым номером  66:35:0110001:233</t>
  </si>
  <si>
    <t>Шорохова</t>
  </si>
  <si>
    <t>Евгений</t>
  </si>
  <si>
    <t>Вячеслав</t>
  </si>
  <si>
    <t>Екатеринбург, ул. Альпинистов, 77 Секция 1 Складские помещения (№141,№29, №31, №№76-85,№46,№№107-108,№97, 1/2№36), площадью - 2367,3 кв.м.</t>
  </si>
  <si>
    <t>Екатеринбург ул.Альпинистов, 77 Секция 2  (№26,№ 30, №34-35,№66-75,№№52-53,№47,1/2№36, №98,№№109-110)</t>
  </si>
  <si>
    <t>2 288.30</t>
  </si>
  <si>
    <t>09.11.17</t>
  </si>
  <si>
    <t>Участок, с кадастровым номером  66:35:0110001:523/1</t>
  </si>
  <si>
    <t>Участок, с кадастровым номером  66:35:0110001:523</t>
  </si>
  <si>
    <t>Прайс земельных участков в г.Березовский ЗК Александровский под секционную жилую застройку</t>
  </si>
  <si>
    <t>г.Березовский, Овощное отделение, 16, участок № 14</t>
  </si>
  <si>
    <t>г.Березовский, Овощное отделение, 16, участок № 16</t>
  </si>
  <si>
    <t>г.Березовский, Овощное отделение, 16, участок № 17</t>
  </si>
  <si>
    <t>г.Березовский, Овощное отделение, 16, участок № 19</t>
  </si>
  <si>
    <t>г.Березовский, Овощное отделение, 16, участок № 26</t>
  </si>
  <si>
    <t>г.Березовский, Овощное отделение, 16, участок №22.3</t>
  </si>
  <si>
    <t>Участок, с кадастровым номером 66:35:0110001:238</t>
  </si>
  <si>
    <t>Участок, с кадастровым номером 66:35:0110001:242</t>
  </si>
  <si>
    <t>Участок, с кадастровым номером 66:35:0110001:243</t>
  </si>
  <si>
    <t>Участок, с кадастровым номером 66:35:0110001:248</t>
  </si>
  <si>
    <t>Участок, с кадастровым номером 66:35:0110002:13</t>
  </si>
  <si>
    <t>Участок, с кадастровым номером 66:35:0221001:2486</t>
  </si>
  <si>
    <t>Строительство многоквартирныхжилых домов</t>
  </si>
  <si>
    <t>Прайс земельных участков в г.Березовский ЗК Александровский под индивидуальную жилую застройку</t>
  </si>
  <si>
    <t>г.Березовский, Овощное отделение, 16, участок № 39</t>
  </si>
  <si>
    <t>г.Березовский, Овощное отделение, 16, участок № 43</t>
  </si>
  <si>
    <t>г.Березовский, Овощное отделение, 16, участок № 15</t>
  </si>
  <si>
    <t>г.Березовский, Овощное отделение, 16, участок № 18</t>
  </si>
  <si>
    <t>г.Березовский, Овощное отделение, 16, участок № 27</t>
  </si>
  <si>
    <t>г.Березовский, Овощное отделение, 16, участок № 28</t>
  </si>
  <si>
    <t>г.Березовский, Овощное отделение, 16, участок № 29</t>
  </si>
  <si>
    <t>г.Березовский, Овощное отделение, 16, участок № 30</t>
  </si>
  <si>
    <t>г.Березовский, Овощное отделение, 16, участок № 34</t>
  </si>
  <si>
    <t>г.Березовский, Овощное отделение, 16, участок № 33</t>
  </si>
  <si>
    <t>г.Березовский, Овощное отделение, 16, участок № 32</t>
  </si>
  <si>
    <t>г.Березовский, Овощное отделение, 16, участок № 31</t>
  </si>
  <si>
    <t>г.Березовский, Овощное отделение, 16, участок № 21</t>
  </si>
  <si>
    <t>г.Березовский, Овощное отделение, 16, участок № 20</t>
  </si>
  <si>
    <t>г.Березовский, Овощное отделение, 16, участок № 22.3</t>
  </si>
  <si>
    <t>г.Березовский, Овощное отделение, 16, участок № 23</t>
  </si>
  <si>
    <t>г.Березовский, Овощное отделение, 16, участок № 36</t>
  </si>
  <si>
    <t>г.Березовский, Овощное отделение, 16, участок № 37</t>
  </si>
  <si>
    <t>г.Березовский, Овощное отделение, 16, участок № 38</t>
  </si>
  <si>
    <t>г.Березовский, Овощное отделение, 16, участок № 42</t>
  </si>
  <si>
    <t>г.Березовский, Овощное отделение, 16, участок № 40</t>
  </si>
  <si>
    <t>г.Березовский, Овощное отделение, 16, участок № 8</t>
  </si>
  <si>
    <t>г.Березовский, Овощное отделение, 16, участок № 11</t>
  </si>
  <si>
    <t>г.Березовский, Овощное отделение, 16, участок №23</t>
  </si>
  <si>
    <t>г.Березовский, Овощное отделение, 16, участок №43</t>
  </si>
  <si>
    <t>г.Березовский, Овощное отделение, 16, участок №42</t>
  </si>
  <si>
    <t>г.Березовский, Овощное отделение, 16, участок №41</t>
  </si>
  <si>
    <t>г.Березовский, Овощное отделение, 16, участок №36</t>
  </si>
  <si>
    <t>Участок, с кадастровым номером 66:35:0110002:7</t>
  </si>
  <si>
    <t>Участок, с кадастровым номером 66:35:0110002:10</t>
  </si>
  <si>
    <t>Участок, с кадастровым номером 66:35:0110002:12</t>
  </si>
  <si>
    <t>Участок, с кадастровым номером 66:35:0110002:15</t>
  </si>
  <si>
    <t>Участок, с кадастровым номером 66:35:0110002:16</t>
  </si>
  <si>
    <t>Участок, с кадастровым номером 66:35:0110002:17</t>
  </si>
  <si>
    <t>Участок, с кадастровым номером 66:35:0110002:18</t>
  </si>
  <si>
    <t>Участок, с кадастровым номером 66:35:0110002:19</t>
  </si>
  <si>
    <t>Участок, с кадастровым номером 66:35:0110002:20</t>
  </si>
  <si>
    <t>Участок, с кадастровым номером 66:35:0110002:21</t>
  </si>
  <si>
    <t>Участок, с кадастровым номером 66:35:0110002:22</t>
  </si>
  <si>
    <t>Участок, с кадастровым номером 66:35:0110002:23</t>
  </si>
  <si>
    <t>Участок, с кадастровым номером 66:35:0110002:24</t>
  </si>
  <si>
    <t>Участок, с кадастровым номером 66:35:0110002:25</t>
  </si>
  <si>
    <t>Участок, с кадастровым номером 66:35:0110002:26</t>
  </si>
  <si>
    <t>Участок, с кадастровым номером 66:35:0110002:27</t>
  </si>
  <si>
    <t>Участок, с кадастровым номером 66:35:0110002:28</t>
  </si>
  <si>
    <t>Участок, с кадастровым номером 66:35:0110002:29</t>
  </si>
  <si>
    <t>Участок, с кадастровым номером 66:35:0110002:30</t>
  </si>
  <si>
    <t>Участок, с кадастровым номером 66:35:0110002:32</t>
  </si>
  <si>
    <t>Участок, с кадастровым номером 66:35:0110002:33</t>
  </si>
  <si>
    <t>Участок, с кадастровым номером 66:35:0110002:34</t>
  </si>
  <si>
    <t>Участок, с кадастровым номером 66:35:0110002:35</t>
  </si>
  <si>
    <t>Участок, с кадастровым номером 66:35:0110002:36</t>
  </si>
  <si>
    <t>Участок, с кадастровым номером 66:35:0110002:39</t>
  </si>
  <si>
    <t>Участок, с кадастровым номером 66:35:0110002:40</t>
  </si>
  <si>
    <t>Участок, с кадастровым номером 66:35:0110002:239</t>
  </si>
  <si>
    <t>Участок, с кадастровым номером 66:35:0110002:246</t>
  </si>
  <si>
    <t>Участок, с кадастровым номером 66:35:0110002:247/1</t>
  </si>
  <si>
    <t>Участок, с кадастровым номером 66:35:0221001:2481</t>
  </si>
  <si>
    <t>Участок, с кадастровым номером 66:35:0221001:2482</t>
  </si>
  <si>
    <t>Участок, с кадастровым номером 66:35:0221001:2484</t>
  </si>
  <si>
    <t>Участок, с кадастровым номером 66:35:0221001:2485</t>
  </si>
  <si>
    <t>Участок, с кадастровым номером 66:35:0221001:2489</t>
  </si>
  <si>
    <t>Прайс земельных участков в г.Березовский ЗК Александровский под объекты общественного обслуживания</t>
  </si>
  <si>
    <t>Для индивидуальной жилой застройки</t>
  </si>
  <si>
    <t>г.Березовский, Овощное отделение, 16, участок № 9</t>
  </si>
  <si>
    <t>г.Березовский, Овощное отделение, 16, участок № 25</t>
  </si>
  <si>
    <t>г.Березовский, Овощное отделение, 16, участок № 6</t>
  </si>
  <si>
    <t>г.Березовский, Овощное отделение, 16, участок № 12</t>
  </si>
  <si>
    <t>г.Березовский, Овощное отделение, 16, участок № 35</t>
  </si>
  <si>
    <t>г.Березовский, Овощное отделение, 16, участок № 22.1</t>
  </si>
  <si>
    <t>г.Березовский, Овощное отделение, 16, участок №22.1</t>
  </si>
  <si>
    <t>Участок, с кадастровым номером 66:35:0110001:241</t>
  </si>
  <si>
    <t>Участок, с кадастровым номером 66:35:0110002:14</t>
  </si>
  <si>
    <t>Участок, с кадастровым номером 66:35:0110001:251</t>
  </si>
  <si>
    <t>Участок, с кадастровым номером 66:35:0110001:245</t>
  </si>
  <si>
    <t>Участок, с кадастровым номером 66:35:0221001:2478</t>
  </si>
  <si>
    <t>Торговые комплексы, магазины,выставочные салоны, предприятия бытового обслуживания</t>
  </si>
  <si>
    <t>г. Екатеринбург, ул. Сакко и Ванцетти д.105,корп.2. Парковочные места №4,5,6</t>
  </si>
  <si>
    <t>Коржников Михаил</t>
  </si>
  <si>
    <t>помещение №327</t>
  </si>
  <si>
    <t>Свинцов</t>
  </si>
  <si>
    <t>Руслан</t>
  </si>
  <si>
    <t>Грязнов И</t>
  </si>
  <si>
    <t>Без окон. Переговорка.  Занимает УК на сайт не ставим данный офисы</t>
  </si>
  <si>
    <t>Сторона: Луначарского.  Занимает УК на сайт не ставим данный офисы</t>
  </si>
  <si>
    <t>Казаченко ксения</t>
  </si>
  <si>
    <t>Вторичная  недвижимость</t>
  </si>
  <si>
    <t>репринцев</t>
  </si>
  <si>
    <t>ООО УК "А-Девелопмент"</t>
  </si>
  <si>
    <t>Савельева Р.В.</t>
  </si>
  <si>
    <t>Лядова  Е.Б.</t>
  </si>
  <si>
    <t>Савельев В.Б.</t>
  </si>
  <si>
    <t>Маленьких Д.С.</t>
  </si>
  <si>
    <t>ООО "Персона Грата"</t>
  </si>
  <si>
    <t>ООО "ФС"</t>
  </si>
  <si>
    <t>ООО "Техинсервис"</t>
  </si>
  <si>
    <t>ООО "КСО"</t>
  </si>
  <si>
    <t>ЗАО "СК Выручим"</t>
  </si>
  <si>
    <t>ООО "Олимпия"</t>
  </si>
  <si>
    <t>ООО "Лизинговый центр"</t>
  </si>
  <si>
    <t>Владельцы инвестиционных паёв ЗПИФН "АВС Недвижимость"</t>
  </si>
  <si>
    <t>Самсонова К.В.</t>
  </si>
  <si>
    <t>ООО УК "Николин Ключ"</t>
  </si>
  <si>
    <t>УК Николин ключ</t>
  </si>
  <si>
    <t>ЗПИФн "АВС Недвижимость"</t>
  </si>
  <si>
    <t>Горохов</t>
  </si>
  <si>
    <t>Участок, с кадастровым номером  66:35:0110001:520/2</t>
  </si>
  <si>
    <t>нвп</t>
  </si>
  <si>
    <t>УК «Регион Финанс»</t>
  </si>
  <si>
    <t>Дисконт в 10% от 1100 руб. за кв.м так как под участком проходит магистральный водопровод 2 трубы Д200. Водопровод будет ликвидирован в 3 квартале 2018 года</t>
  </si>
  <si>
    <t xml:space="preserve">Прайс земельных участков в г.Березовский ЗК Александровский под объекты автомобильного транспорта </t>
  </si>
  <si>
    <t>Продается только целиком по 700 руб. за м.кв.</t>
  </si>
  <si>
    <t>Прайс земельных участков в г.Березовский ЗК Александровский под комплексы производственных, коммунальных предприятий, складских баз санитарно-защитная зона которых составляет 50 метров</t>
  </si>
  <si>
    <t>Цена за участок руб.</t>
  </si>
  <si>
    <t>Цена за  кв.м, руб.</t>
  </si>
  <si>
    <t xml:space="preserve">Реестр объектов: земельные участки в г.Березовский ЗК Александровский </t>
  </si>
  <si>
    <t>трансвер</t>
  </si>
  <si>
    <t>Морозова Н.И.</t>
  </si>
  <si>
    <t>Радченко В.А.</t>
  </si>
  <si>
    <t>помещение №1203</t>
  </si>
  <si>
    <t>без отделки</t>
  </si>
  <si>
    <t>ООО Третья Столица</t>
  </si>
  <si>
    <t>Стоимость всего ЗУ. С учетом бонуса,руб.</t>
  </si>
  <si>
    <t>Стоимость за сотку, с учетом бонуса, при выполнении условий по строительству дома, руб.</t>
  </si>
  <si>
    <t>Минимальный первоначальный взнос от 23%,руб.</t>
  </si>
  <si>
    <t>номер объекта по навигации в БЦ Манхэттен</t>
  </si>
  <si>
    <t>…</t>
  </si>
  <si>
    <t>4.19</t>
  </si>
  <si>
    <t>4.13</t>
  </si>
  <si>
    <t>вид и номер объекта по БТИ</t>
  </si>
  <si>
    <t>Размер вознаграждения субагента%</t>
  </si>
  <si>
    <t>2.28</t>
  </si>
  <si>
    <t>2.16</t>
  </si>
  <si>
    <t>2.08</t>
  </si>
  <si>
    <t>2.29</t>
  </si>
  <si>
    <t>3.16</t>
  </si>
  <si>
    <t>3.05</t>
  </si>
  <si>
    <t>3.56</t>
  </si>
  <si>
    <t>3.55</t>
  </si>
  <si>
    <t>3.17</t>
  </si>
  <si>
    <t>4.14</t>
  </si>
  <si>
    <t>4.06</t>
  </si>
  <si>
    <t>4.55</t>
  </si>
  <si>
    <t>4.03</t>
  </si>
  <si>
    <t>4.02</t>
  </si>
  <si>
    <t>5.08</t>
  </si>
  <si>
    <t>5.03</t>
  </si>
  <si>
    <t>5.17</t>
  </si>
  <si>
    <t>5.14</t>
  </si>
  <si>
    <t>6.16</t>
  </si>
  <si>
    <t>8.15</t>
  </si>
  <si>
    <t>9.17</t>
  </si>
  <si>
    <t>11.24</t>
  </si>
  <si>
    <t>16.12</t>
  </si>
  <si>
    <t>16.13</t>
  </si>
  <si>
    <t>16.01</t>
  </si>
  <si>
    <t>7.17</t>
  </si>
  <si>
    <t>2.20</t>
  </si>
  <si>
    <t>3.10</t>
  </si>
  <si>
    <t>3.12</t>
  </si>
  <si>
    <t>3.14</t>
  </si>
  <si>
    <t>4.57</t>
  </si>
  <si>
    <t>5.16</t>
  </si>
  <si>
    <t>5.15</t>
  </si>
  <si>
    <t>6.15</t>
  </si>
  <si>
    <t>7.18</t>
  </si>
  <si>
    <t>9.18</t>
  </si>
  <si>
    <t>Анатолий Борисович</t>
  </si>
  <si>
    <t>Гайнанова В.У.</t>
  </si>
  <si>
    <t>свирельщикова</t>
  </si>
  <si>
    <t>грибан</t>
  </si>
  <si>
    <t>гущин</t>
  </si>
  <si>
    <t>Кузина О.</t>
  </si>
  <si>
    <t>лукиных5</t>
  </si>
  <si>
    <t>кузьмин</t>
  </si>
  <si>
    <t>Вермишева</t>
  </si>
  <si>
    <t>17.14</t>
  </si>
  <si>
    <t>17.17</t>
  </si>
  <si>
    <t>Гуц</t>
  </si>
  <si>
    <t>г.Екатеринбург, ул.Горнистов 14  Литер "Е"  Часть нежилого здания цеха №1 с лабораторией</t>
  </si>
  <si>
    <t>Реестр офисных помещений Белинского 56</t>
  </si>
  <si>
    <t>Номер помещения по БТИ</t>
  </si>
  <si>
    <t>Номер помещения по навигации</t>
  </si>
  <si>
    <t>Наличие ремонта</t>
  </si>
  <si>
    <t>помещение №42</t>
  </si>
  <si>
    <t>АО СМК "Астромед-МС"</t>
  </si>
  <si>
    <t>помещение №43</t>
  </si>
  <si>
    <t>помещения №37,38,39,40</t>
  </si>
  <si>
    <t>1.АО СМК "Астромед-МС"/2.Цветкова</t>
  </si>
  <si>
    <t>помещение №40</t>
  </si>
  <si>
    <t>306а</t>
  </si>
  <si>
    <t>помещение № 35</t>
  </si>
  <si>
    <t>без окон</t>
  </si>
  <si>
    <t>помещения №1,2,3,4,5,30,31</t>
  </si>
  <si>
    <t>305,307-1</t>
  </si>
  <si>
    <t>ГСК</t>
  </si>
  <si>
    <t>помещения № 1-7,9,40</t>
  </si>
  <si>
    <t>401, 403, 404, 405, 406, 406а, 407</t>
  </si>
  <si>
    <t>Финансовый департамент</t>
  </si>
  <si>
    <t>помещения №37,38</t>
  </si>
  <si>
    <t>помещения № 30-36</t>
  </si>
  <si>
    <t xml:space="preserve">ИП Пархоменко Т.Ю./ИП Михеева Ю.А./ООО "ДИРЕКТ МАРКЕТИНГ"/ООО "АЛИДИ "ТрансГрупп"/НПФ </t>
  </si>
  <si>
    <t>помещения № 1,2,3,4</t>
  </si>
  <si>
    <t>ООО "Энергоналадка"</t>
  </si>
  <si>
    <t>помещения № 5,6,7</t>
  </si>
  <si>
    <t>ООО "Инфосервис"</t>
  </si>
  <si>
    <t>помещения № 8,9</t>
  </si>
  <si>
    <t>ООО "А-Грузчик"</t>
  </si>
  <si>
    <t>помещения № 12,13</t>
  </si>
  <si>
    <t>ООО"УТК-С"</t>
  </si>
  <si>
    <t>помещения № 15,16,17,18,19,20,21</t>
  </si>
  <si>
    <t>ЛБК Групп</t>
  </si>
  <si>
    <t>помещение № 22</t>
  </si>
  <si>
    <t>Головина И.Е.</t>
  </si>
  <si>
    <t>помещения № 33,34,35,36</t>
  </si>
  <si>
    <t>помещения № 41,42</t>
  </si>
  <si>
    <t>ООО Метрологическая Лаборатория"</t>
  </si>
  <si>
    <t>помещение № 43</t>
  </si>
  <si>
    <t>ИП Герасимов</t>
  </si>
  <si>
    <t>помещения № 28,29,30,31,32,33</t>
  </si>
  <si>
    <t>614,614а,614б,614в</t>
  </si>
  <si>
    <t>СК Вектор/ИП Мелькин/ИП Пехота</t>
  </si>
  <si>
    <t>помещения № 36,37,38,39,40</t>
  </si>
  <si>
    <t>613,613а,613б,613в,613г</t>
  </si>
  <si>
    <t>ИП Попова</t>
  </si>
  <si>
    <t>помещение № 32</t>
  </si>
  <si>
    <t>Арт Галерея</t>
  </si>
  <si>
    <t>помещения № 14,15</t>
  </si>
  <si>
    <t>Олимпийский Резерв Урал</t>
  </si>
  <si>
    <t>помещение № 33б</t>
  </si>
  <si>
    <t>Мерзляков К.В.</t>
  </si>
  <si>
    <t>Помещения №№ 12,13,14,15,16,63</t>
  </si>
  <si>
    <t>301,302,303,304</t>
  </si>
  <si>
    <t>НПФ Образование</t>
  </si>
  <si>
    <t>Помещение№39</t>
  </si>
  <si>
    <t>помещения № 11,12,13,14,15,17</t>
  </si>
  <si>
    <t>СК "Выручим"</t>
  </si>
  <si>
    <t>помещения № 10,11</t>
  </si>
  <si>
    <t>помещение № 36</t>
  </si>
  <si>
    <t>Буфет</t>
  </si>
  <si>
    <t>Авиакон Цитотранс</t>
  </si>
  <si>
    <t>помещения № 1,2,3,4,5,6,7,8,9,10,11,12,13,16,17,19,20,23,24,25</t>
  </si>
  <si>
    <t>601-612</t>
  </si>
  <si>
    <t>помещения № 45,100</t>
  </si>
  <si>
    <t>помещения № 23,24,25,26,27,28,29,32,33,34</t>
  </si>
  <si>
    <t>300, 307-2</t>
  </si>
  <si>
    <t>УК AVS Девелопмент</t>
  </si>
  <si>
    <t>помещения № 1-10,12,13,16,25-31,19,21,22</t>
  </si>
  <si>
    <t>707,706,704,705,703,702,701,715,715а,714,716,713,712,712а,711,710а,710,709,708</t>
  </si>
  <si>
    <t>Александр Смолин</t>
  </si>
  <si>
    <t>г. Екатеринбург, ул. Шаумяна, 73/ул. Чкалова, 16 оборудованный офис банка (1,2 этаж)  в том числе МОПы (154 кв.м.)</t>
  </si>
  <si>
    <t xml:space="preserve">Итого </t>
  </si>
  <si>
    <t>новгородцев в.</t>
  </si>
  <si>
    <t>Гренц</t>
  </si>
  <si>
    <t>агентский договор на продажу 3%</t>
  </si>
  <si>
    <t>помещение №664</t>
  </si>
  <si>
    <t>Реестр офисных помещений Шевченко 9</t>
  </si>
  <si>
    <t>Срок действия с 01.06.18 по 30.06.18</t>
  </si>
  <si>
    <t>литер А2 помещения № 3-5,8-10,12-15,19-23,33,34,46,47,58</t>
  </si>
  <si>
    <t>частично сдано</t>
  </si>
  <si>
    <t>литер А2 МОП 1й этаж № 6,11,36,37,48,49</t>
  </si>
  <si>
    <t>Итого 1й этаж включая МОП</t>
  </si>
  <si>
    <t>литер А2 помещения № 4-16,28-38,42-48,56</t>
  </si>
  <si>
    <t>сдано</t>
  </si>
  <si>
    <t>литер А3 помещения 11-21</t>
  </si>
  <si>
    <t>литер А 2 МОП 2й этаж № 41</t>
  </si>
  <si>
    <t>Итого 2й этаж включая МОП</t>
  </si>
  <si>
    <t>литер А2 помещения № 6-24,28-30,40</t>
  </si>
  <si>
    <t>литер А2 МОП 3й этаж №27</t>
  </si>
  <si>
    <t>Итого 3й этаж включая МОП</t>
  </si>
  <si>
    <t>литер А2 помещения № 1-24,28,29,32</t>
  </si>
  <si>
    <t>литер А2 МОП 4й этаж № 25-27,30,31</t>
  </si>
  <si>
    <t>Итого 4й этаж включая МОП</t>
  </si>
  <si>
    <t>литер А2 помещения № 1-4,6-11</t>
  </si>
  <si>
    <t>литер А2 МОП 5й этаж № 5</t>
  </si>
  <si>
    <t>Итого 5й этаж включая МОП</t>
  </si>
  <si>
    <t>Литер А2А6А8 помещения № 1,2,35-55</t>
  </si>
  <si>
    <t>Помещение банка</t>
  </si>
  <si>
    <t>литер Б</t>
  </si>
  <si>
    <t>Гараж</t>
  </si>
  <si>
    <t>Реестр офисных помещений Лукиных 5</t>
  </si>
  <si>
    <t>помещения № 1,2,3,4,5,6,7,8,9,10,11,12,13,14,38,39,40,41,42,43,44,45,46,47,48,49,50,36,41а,41б,</t>
  </si>
  <si>
    <t>Магазин</t>
  </si>
  <si>
    <t>реконструкция</t>
  </si>
  <si>
    <t>Помещение под магазин</t>
  </si>
  <si>
    <t>помещение № 19</t>
  </si>
  <si>
    <t>помещения № 32,33,51</t>
  </si>
  <si>
    <t>помещения № 20,21,22,23,24,25,26,27,28,29,30,31,20а</t>
  </si>
  <si>
    <t>102 (столовая)</t>
  </si>
  <si>
    <t>Соловая</t>
  </si>
  <si>
    <t>МОП 1й этаж № 37,16,18,17,35,15,34</t>
  </si>
  <si>
    <t>помещения № 23-32</t>
  </si>
  <si>
    <t>201-208/1</t>
  </si>
  <si>
    <t>помещения № 1-21;23-51</t>
  </si>
  <si>
    <t>201-214</t>
  </si>
  <si>
    <t>МОП 2й этаж №22</t>
  </si>
  <si>
    <t>помещения № 10-42</t>
  </si>
  <si>
    <t>301-308</t>
  </si>
  <si>
    <t>помещения 1-8,10-58</t>
  </si>
  <si>
    <t>301-315</t>
  </si>
  <si>
    <t>МОП 3й этаж №9</t>
  </si>
  <si>
    <t>помещения 11-20</t>
  </si>
  <si>
    <t>401-407</t>
  </si>
  <si>
    <t>частично сдан</t>
  </si>
  <si>
    <t>помещения № 1-9,11-24</t>
  </si>
  <si>
    <t>401-415</t>
  </si>
  <si>
    <t>МОП 4й этаж № 10,25</t>
  </si>
  <si>
    <t>помещения № 1-7,9</t>
  </si>
  <si>
    <t>МОП 5й этаж №8</t>
  </si>
  <si>
    <t>Подвал</t>
  </si>
  <si>
    <t>Альянс</t>
  </si>
  <si>
    <t>563-568</t>
  </si>
  <si>
    <t>окна в арку</t>
  </si>
  <si>
    <t>№ помещения по БТИ</t>
  </si>
  <si>
    <t>Итого МОП</t>
  </si>
  <si>
    <t>конфигурация помещения-многоугольник</t>
  </si>
  <si>
    <t>ТД УТС</t>
  </si>
  <si>
    <t>АББ Реванш</t>
  </si>
  <si>
    <t>Двухкомнатная квартира. Г. Екатеринбург, ул. Учителей, д.24, 9-ый этаж, кв.111</t>
  </si>
  <si>
    <t>Цыганкова М.</t>
  </si>
  <si>
    <t>проживание арендатора до сдачи КД Кристалл</t>
  </si>
  <si>
    <t>г. Тюмень ул 50 лет Октября 200 а, литер А1 (офис) литер А2 (теплый склад+котельная)</t>
  </si>
  <si>
    <t>г. Тюмень ул 50 лет Октября 200 а, литер А4 контрольно-сторожевой пост</t>
  </si>
  <si>
    <t>Действует с 01.07-31.07</t>
  </si>
  <si>
    <t>Вид и номер объекта по БТИ</t>
  </si>
  <si>
    <t>Площадь, кв.м.</t>
  </si>
  <si>
    <t>Общая стоимость руб.</t>
  </si>
  <si>
    <t>3.18</t>
  </si>
  <si>
    <t>Торговый Дом Лидер</t>
  </si>
  <si>
    <t>ООО Антикризисное управление</t>
  </si>
  <si>
    <t>помещение № 842, №845</t>
  </si>
  <si>
    <t>Реестр офисных помещений ЖК "Монте-Кристо"</t>
  </si>
  <si>
    <t>по запросу</t>
  </si>
  <si>
    <t>Самоцветная 6-15</t>
  </si>
  <si>
    <t>трасвер</t>
  </si>
  <si>
    <t>Ефремову Наталью Сергеевну</t>
  </si>
  <si>
    <t>Энерголидер</t>
  </si>
  <si>
    <t>ИП Лебедева</t>
  </si>
  <si>
    <t>Громов Андрей Владимирович</t>
  </si>
  <si>
    <t>16,17,18</t>
  </si>
  <si>
    <t>19,20,21</t>
  </si>
  <si>
    <t>МОП 4й этаж № 1,2,3,4,10,25</t>
  </si>
  <si>
    <t>413/1</t>
  </si>
  <si>
    <t>414/1</t>
  </si>
  <si>
    <t>помещение</t>
  </si>
  <si>
    <t xml:space="preserve">МОП 5й этаж </t>
  </si>
  <si>
    <t>помещение №91</t>
  </si>
  <si>
    <t>4.52</t>
  </si>
  <si>
    <t>Инвест Стандарт</t>
  </si>
  <si>
    <t>Срок действия с 01.09.18 по 30.09.18</t>
  </si>
  <si>
    <t>% вознаграждения</t>
  </si>
  <si>
    <t>Действует с01.09-30.11</t>
  </si>
  <si>
    <t>Прайс лист на построенные коттеджи в кп "Николин ключ" предлагаемый вариант, период действия  сентябрь- нобярь 2018г. (включены понесенные затраты)</t>
  </si>
  <si>
    <t>Площадь коттеджа, м2/площадь з/у, сот.</t>
  </si>
  <si>
    <t>Затраты на строительство  (Строительство и Участок)</t>
  </si>
  <si>
    <t>с/стоимость</t>
  </si>
  <si>
    <t>Затраты (Участок + Строительство), руб.</t>
  </si>
  <si>
    <t>с/стоимость за м2, руб.</t>
  </si>
  <si>
    <t>Предлагаемая цена для прайса</t>
  </si>
  <si>
    <t>за м2, руб.</t>
  </si>
  <si>
    <t>Общая доходность продажи, руб.</t>
  </si>
  <si>
    <t>Описание</t>
  </si>
  <si>
    <t>Передается с чистовой отделкой, выполненной по индивидуальному дизайн-проекту. 
 Инженерные сети выполнены в полном объеме с водяным теплым полом, установлен газовый котел и бойлер. Дом подключен к централизованным инженерным сетям поселка (водопровод, канализация, электроснабжение), подведение газоснабжения (вывод трубы газопровода не далее 2 метров от фасада дома).</t>
  </si>
  <si>
    <t>Гранатовая</t>
  </si>
  <si>
    <t>Финский клееный брус. Построенный дом из финского клееного бруса, кровля, установлены окна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
Земельный участок - собственность</t>
  </si>
  <si>
    <t xml:space="preserve">Финский клееный брус. Передается с чистовой отделкой, выполненной по индивидуальному дизайн-проекту. Внутри дома выполнено устройство радиаторов отопления и устройство теплого пола.  Подключен к инженерным сетям: водопровод и канализация. Смонитрована котельная. </t>
  </si>
  <si>
    <t>Кирпич 100%. 
Выплонены общестроительные работы, кровля, штукатурка и окраска фасада, облицовка цоколя, устройство отмостки, установлены окна с ламинацией, двери металлические. 
Дом подключен к централизованным инженерным сетям поселка (водопровод, канализация, электроснабжение), подведение газоснабжения (вывод трубы газопровода не далее 2 метров от фасада дома).
Земельный участок - собственность</t>
  </si>
  <si>
    <t>Газопенобетон фирмы поревит, фасад: облицовочный кирпич
Выполнены общестроительные работы, кровля, установлены окна и двери, наружная отделка. Передается "под чистовую отделку" (без внутренней штукартурки), пол-бетонная стяжка, выполнена электропроводка, инженерные сети в полном объеме, установлен газовый котел и бойлер, дом подключен к централизоанным инженерным сетям поселка (водпоровод, канализация, электроснабжение), подведено газоснабжение
Земельный участок - собственность</t>
  </si>
  <si>
    <t>Малхасьян</t>
  </si>
  <si>
    <t>калинин</t>
  </si>
  <si>
    <t>Шаманаева Наталья Викторовна</t>
  </si>
  <si>
    <t>обмен на восточную</t>
  </si>
  <si>
    <t>объект временно исключен из продажи</t>
  </si>
  <si>
    <t>ООО "Ревертэкс-ЭБК"</t>
  </si>
  <si>
    <t>ООО "Виктория"</t>
  </si>
  <si>
    <t>Ахматьянова А.Р.</t>
  </si>
  <si>
    <t>ИП Насибулина</t>
  </si>
  <si>
    <t>Право собственности не зарегистрировано</t>
  </si>
  <si>
    <t>сдано (свободно два офиса №211, 207)</t>
  </si>
  <si>
    <t>сдано (свободен один офис №306/7)</t>
  </si>
  <si>
    <t>Третья Столица</t>
  </si>
  <si>
    <t>Двухкомнатная квартира.г. Екатеринбург, ул. Бородина, д.9, 4/5 этаж кв. 27</t>
  </si>
  <si>
    <t>Екатеринбург, ул. Альпинистов, 77 Секция 1 Складские помещения (№141,№29, №31, №№76-85,№46,№№107-108,№97, 1/2№36), площадью - 2182,6 кв.м.</t>
  </si>
  <si>
    <t>Кузина О.В.</t>
  </si>
  <si>
    <t>ООО "ЗАГ", ООО 33 кв.м.</t>
  </si>
  <si>
    <t>Блок помещений 2 офиса с/у и подсобное помещение</t>
  </si>
  <si>
    <t>Воробьев И.В. у/у</t>
  </si>
  <si>
    <t>ИП Цветкова</t>
  </si>
  <si>
    <t>ООО Губернский советник</t>
  </si>
  <si>
    <t>хостел</t>
  </si>
  <si>
    <t>СК "Выручим!" перевод на др ю.л. До 30.11.18</t>
  </si>
  <si>
    <t>помещение №278</t>
  </si>
  <si>
    <t>3.08</t>
  </si>
  <si>
    <t>Комментарий</t>
  </si>
  <si>
    <t>Степень готовности "под чистовую"</t>
  </si>
  <si>
    <t>Степень готовности "с чистовой отделкой"</t>
  </si>
  <si>
    <t>Чан Фун-Тен</t>
  </si>
  <si>
    <t>свободно Пощадь по документам 198,3кв.м. Увелиение за счет утепленной лоджии.</t>
  </si>
  <si>
    <t>Ранее предлагалось как единый блок нежилых помещений вместе с паркингом №148</t>
  </si>
  <si>
    <t>Действует с 08.02.19 по 31.03.19</t>
  </si>
  <si>
    <t xml:space="preserve">148/ нежилое помещение №367 </t>
  </si>
  <si>
    <t>г. Екатеринбург, ул. Фурманова 124, ЖК Монте-Кристо, нежилое помещение №367 (в проекте паркинг № 148)</t>
  </si>
  <si>
    <t>155/ нежилое помещение №373,37</t>
  </si>
  <si>
    <t>156/ нежилое помещение №373,37</t>
  </si>
  <si>
    <t>г. Екатеринбург, ул. Фурманова 124, ЖК Монте-Кристо, нежилое помещение №373,374 (в проекте паркинг № 155,156)</t>
  </si>
  <si>
    <t>клюжин</t>
  </si>
  <si>
    <t>Тип недвижимости</t>
  </si>
  <si>
    <t>Адрес объекта</t>
  </si>
  <si>
    <t xml:space="preserve">Номер объекта по внутренней навигации </t>
  </si>
  <si>
    <t xml:space="preserve">Арендная ставка руб./кв.м. включая экспл расходы </t>
  </si>
  <si>
    <t>Налогооблажение</t>
  </si>
  <si>
    <t>Офисное помещение</t>
  </si>
  <si>
    <t>г.Екатеринбург ул.М.Сибиряка, 101</t>
  </si>
  <si>
    <t>ООО "БДС Мегаполис"</t>
  </si>
  <si>
    <t xml:space="preserve">ООО ЭСК "ЭНЕТРА" </t>
  </si>
  <si>
    <t>н/д</t>
  </si>
  <si>
    <t xml:space="preserve">ООО "Антикризисное управление" </t>
  </si>
  <si>
    <t xml:space="preserve">85,8 кв.м. занимает ООО "Строй микс" / 122,0 кв.м. ООО "ЯРС" </t>
  </si>
  <si>
    <t xml:space="preserve">Техинсервис </t>
  </si>
  <si>
    <t>Окна в атриум</t>
  </si>
  <si>
    <t xml:space="preserve">ООО "ПА "ПАРУС" </t>
  </si>
  <si>
    <t>Подписан предварительный договор на продажу</t>
  </si>
  <si>
    <t xml:space="preserve">ИП Шантуров </t>
  </si>
  <si>
    <t xml:space="preserve"> ИП Колчин 133,7 кв.м., ООО Стелла Нова 179,2 кв.м.; ИП Луняшин - 104,8 кв.м.; Эванс А.А. 47,9 кв.м.</t>
  </si>
  <si>
    <t>помещение №199; 265/1; 265/2; 266; 267; 343; 1264; 1204; 1205; 456; 508; 509; 621;</t>
  </si>
  <si>
    <t>ООО "ВМВ"; УК "Регион Финанс"; ООО "Фонд 2020"; ООО "ФСК"; ООО "Рентор"; ЗПИФН</t>
  </si>
  <si>
    <t>г.Екатеринбург ул.Фурманова, 124</t>
  </si>
  <si>
    <t>помещение № 220</t>
  </si>
  <si>
    <t>помещение № 221</t>
  </si>
  <si>
    <t>помещения № 232, 233, 230, 231, 225</t>
  </si>
  <si>
    <t>ООО "ЗАГ"; ООО "33 метра"</t>
  </si>
  <si>
    <t>Блок помещений: 2 офиса с/у и подсобное помещение</t>
  </si>
  <si>
    <t>г.Екатеринбург ул.Белинского, 56</t>
  </si>
  <si>
    <t>этаж целиком</t>
  </si>
  <si>
    <t>Внутренние короративные арендаторы</t>
  </si>
  <si>
    <t>Промышленные Решения</t>
  </si>
  <si>
    <t>г.Екатеринбург ул.Шейнкмана, 55</t>
  </si>
  <si>
    <t>Селдико</t>
  </si>
  <si>
    <t>г.Екатеринбург ул.Лукиных, 5</t>
  </si>
  <si>
    <t>Блок помещений. Не выделено на кадастровом учете</t>
  </si>
  <si>
    <t>Не выделено на кадастровом учете</t>
  </si>
  <si>
    <t>Соловая. Не выделено на кадастровом учете</t>
  </si>
  <si>
    <t>Нет с/у. Не выделено на кадастровом учете</t>
  </si>
  <si>
    <t>Не выделено на кадастровом учете. Выполнена перепланировка, возможна корректировка площади после выдела.</t>
  </si>
  <si>
    <t>Перепланировка не узаконена в связи с необходимотью проведения дополнительных строительных работ. Срок узаконения до 15.04.19.</t>
  </si>
  <si>
    <t>помещение №276</t>
  </si>
  <si>
    <t>3.06</t>
  </si>
  <si>
    <t>помещение №1248</t>
  </si>
  <si>
    <t>11.12</t>
  </si>
  <si>
    <t>Сторона М.Сибиряка</t>
  </si>
  <si>
    <t>Добродел АН</t>
  </si>
  <si>
    <t>ООО Виктория</t>
  </si>
  <si>
    <t>Коммерческая недвижимость Альпинистов, 77                   Здание АБК  (Литер В)</t>
  </si>
  <si>
    <t>Коммерческая недвижимость Альпинистов, 77                  Секция 1 (литер В)</t>
  </si>
  <si>
    <t>Коммерческая недвижимость Альпинистов, 77                                  Секция 2 (литер В)</t>
  </si>
  <si>
    <t>Коммерческая недвижимость Альпинистов, 77                  Секция 3 (литер В)</t>
  </si>
  <si>
    <t>Коммерческая недвижимость Альпинистов, 77                  Секция 3 (Ллитер В)</t>
  </si>
  <si>
    <t>Коммерческая недвижимость Альпинистов, 77                литтер Е</t>
  </si>
  <si>
    <t>Екатеринбург ул. Альпинистов, 77 литер Е</t>
  </si>
  <si>
    <t>г. Екатеринбург, с. Верхее Макарова, ул. Чкалова д.2</t>
  </si>
  <si>
    <t>Площадь квартиры без учета лоджий, кв.м.</t>
  </si>
  <si>
    <t>Площадь квартиры с лоджиями (коэф.0,5) , кв.м.</t>
  </si>
  <si>
    <t>Площадь лоджий, с коэффициентом, кв.м.</t>
  </si>
  <si>
    <t>№ паркинга по тех. Паспорту</t>
  </si>
  <si>
    <t>53/54</t>
  </si>
  <si>
    <t>55/56</t>
  </si>
  <si>
    <t>57/58</t>
  </si>
  <si>
    <t>59/60</t>
  </si>
  <si>
    <t>61/62</t>
  </si>
  <si>
    <t>41/42</t>
  </si>
  <si>
    <t>43/44</t>
  </si>
  <si>
    <t>45/46</t>
  </si>
  <si>
    <t>21/22</t>
  </si>
  <si>
    <t>23/24</t>
  </si>
  <si>
    <t>25/26</t>
  </si>
  <si>
    <t>31/32</t>
  </si>
  <si>
    <t>Прайс лист на квартиры  в КД Кристалл с 01.11.19 по 31.01.20</t>
  </si>
  <si>
    <t>Стоимость</t>
  </si>
  <si>
    <t>Стоимость кв.м.</t>
  </si>
  <si>
    <t>Действует с 01.11.19 по 31.01.21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</si>
</sst>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#,##0;[Red]#,##0"/>
    <numFmt numFmtId="169" formatCode="#,##0.00;[Red]#,##0.00"/>
    <numFmt numFmtId="170" formatCode="0.00;[Red]0.00"/>
    <numFmt numFmtId="171" formatCode="#,##0_р_."/>
    <numFmt numFmtId="172" formatCode="dd/mm/yy;@"/>
    <numFmt numFmtId="173" formatCode="[$-F800]dddd\,\ mmmm\ dd\,\ yyyy"/>
    <numFmt numFmtId="174" formatCode="#,##0.0_р_."/>
    <numFmt numFmtId="175" formatCode="#,##0_ ;\-#,##0\ "/>
    <numFmt numFmtId="176" formatCode="#,##0.00_р_."/>
    <numFmt numFmtId="177" formatCode="#,##0&quot;р.&quot;"/>
    <numFmt numFmtId="178" formatCode="[$-419]d\ mmm\ yy;@"/>
    <numFmt numFmtId="179" formatCode="_(* #,##0.00_);_(* \(#,##0.00\);_(* &quot;-&quot;??_);_(@_)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FF000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2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11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2" applyFont="1" applyBorder="1" applyAlignment="1">
      <alignment vertical="center" wrapText="1"/>
    </xf>
    <xf numFmtId="0" fontId="8" fillId="6" borderId="2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14" fontId="3" fillId="0" borderId="2" xfId="0" applyNumberFormat="1" applyFont="1" applyBorder="1" applyAlignment="1">
      <alignment wrapText="1"/>
    </xf>
    <xf numFmtId="0" fontId="13" fillId="0" borderId="6" xfId="2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7" fontId="8" fillId="0" borderId="2" xfId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4" borderId="0" xfId="0" applyFill="1"/>
    <xf numFmtId="167" fontId="8" fillId="0" borderId="2" xfId="1" applyNumberFormat="1" applyFont="1" applyBorder="1" applyAlignment="1">
      <alignment horizontal="right" vertical="center" wrapText="1"/>
    </xf>
    <xf numFmtId="166" fontId="8" fillId="0" borderId="3" xfId="1" applyNumberFormat="1" applyFont="1" applyBorder="1" applyAlignment="1">
      <alignment vertical="center" wrapText="1"/>
    </xf>
    <xf numFmtId="166" fontId="8" fillId="0" borderId="2" xfId="1" applyNumberFormat="1" applyFont="1" applyBorder="1" applyAlignment="1">
      <alignment vertical="center" wrapText="1"/>
    </xf>
    <xf numFmtId="166" fontId="8" fillId="0" borderId="2" xfId="1" applyNumberFormat="1" applyFont="1" applyBorder="1" applyAlignment="1">
      <alignment horizontal="right" vertical="center" wrapText="1"/>
    </xf>
    <xf numFmtId="168" fontId="3" fillId="0" borderId="2" xfId="1" applyNumberFormat="1" applyFont="1" applyBorder="1" applyAlignment="1">
      <alignment vertical="center" wrapText="1"/>
    </xf>
    <xf numFmtId="170" fontId="3" fillId="0" borderId="6" xfId="1" applyNumberFormat="1" applyFont="1" applyBorder="1" applyAlignment="1">
      <alignment horizontal="right" vertical="center" wrapText="1"/>
    </xf>
    <xf numFmtId="168" fontId="3" fillId="0" borderId="2" xfId="1" applyNumberFormat="1" applyFont="1" applyBorder="1" applyAlignment="1">
      <alignment horizontal="right" vertical="center" wrapText="1"/>
    </xf>
    <xf numFmtId="0" fontId="0" fillId="4" borderId="2" xfId="0" applyFill="1" applyBorder="1"/>
    <xf numFmtId="0" fontId="8" fillId="0" borderId="2" xfId="2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10" fillId="0" borderId="6" xfId="2" applyFont="1" applyBorder="1" applyAlignment="1">
      <alignment vertical="center" wrapText="1"/>
    </xf>
    <xf numFmtId="166" fontId="8" fillId="0" borderId="2" xfId="1" applyNumberFormat="1" applyFont="1" applyBorder="1" applyAlignment="1">
      <alignment horizontal="center" vertical="center" wrapText="1"/>
    </xf>
    <xf numFmtId="165" fontId="8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167" fontId="10" fillId="0" borderId="2" xfId="1" applyNumberFormat="1" applyFont="1" applyBorder="1" applyAlignment="1">
      <alignment horizontal="center" vertical="center" wrapText="1"/>
    </xf>
    <xf numFmtId="168" fontId="10" fillId="0" borderId="2" xfId="1" applyNumberFormat="1" applyFont="1" applyBorder="1" applyAlignment="1">
      <alignment horizontal="center" vertical="center" wrapText="1"/>
    </xf>
    <xf numFmtId="169" fontId="8" fillId="0" borderId="1" xfId="1" applyNumberFormat="1" applyFont="1" applyBorder="1" applyAlignment="1">
      <alignment vertical="center" wrapText="1"/>
    </xf>
    <xf numFmtId="170" fontId="8" fillId="0" borderId="2" xfId="1" applyNumberFormat="1" applyFont="1" applyBorder="1" applyAlignment="1">
      <alignment vertical="center" wrapText="1"/>
    </xf>
    <xf numFmtId="170" fontId="10" fillId="0" borderId="2" xfId="1" applyNumberFormat="1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horizontal="center" vertical="center" wrapText="1"/>
    </xf>
    <xf numFmtId="168" fontId="8" fillId="0" borderId="2" xfId="1" applyNumberFormat="1" applyFont="1" applyBorder="1" applyAlignment="1">
      <alignment vertical="center" wrapText="1"/>
    </xf>
    <xf numFmtId="169" fontId="10" fillId="0" borderId="2" xfId="1" applyNumberFormat="1" applyFont="1" applyBorder="1" applyAlignment="1">
      <alignment horizontal="center" vertical="center" wrapText="1"/>
    </xf>
    <xf numFmtId="169" fontId="8" fillId="0" borderId="2" xfId="1" applyNumberFormat="1" applyFont="1" applyBorder="1" applyAlignment="1">
      <alignment vertical="center" wrapText="1"/>
    </xf>
    <xf numFmtId="169" fontId="13" fillId="0" borderId="2" xfId="1" applyNumberFormat="1" applyFont="1" applyBorder="1" applyAlignment="1">
      <alignment horizontal="right" vertical="center" wrapText="1"/>
    </xf>
    <xf numFmtId="169" fontId="10" fillId="0" borderId="2" xfId="1" applyNumberFormat="1" applyFont="1" applyBorder="1" applyAlignment="1">
      <alignment vertical="center" wrapText="1"/>
    </xf>
    <xf numFmtId="166" fontId="10" fillId="0" borderId="2" xfId="1" applyNumberFormat="1" applyFont="1" applyBorder="1" applyAlignment="1">
      <alignment vertical="center" wrapText="1"/>
    </xf>
    <xf numFmtId="169" fontId="13" fillId="0" borderId="2" xfId="1" applyNumberFormat="1" applyFont="1" applyBorder="1" applyAlignment="1">
      <alignment vertical="center" wrapText="1"/>
    </xf>
    <xf numFmtId="170" fontId="8" fillId="0" borderId="2" xfId="1" applyNumberFormat="1" applyFont="1" applyBorder="1" applyAlignment="1">
      <alignment horizontal="right" vertical="center" wrapText="1"/>
    </xf>
    <xf numFmtId="169" fontId="8" fillId="0" borderId="2" xfId="1" applyNumberFormat="1" applyFont="1" applyBorder="1" applyAlignment="1">
      <alignment horizontal="right" vertical="center" wrapText="1"/>
    </xf>
    <xf numFmtId="169" fontId="8" fillId="6" borderId="2" xfId="1" applyNumberFormat="1" applyFont="1" applyFill="1" applyBorder="1" applyAlignment="1">
      <alignment horizontal="right" vertical="center" wrapText="1"/>
    </xf>
    <xf numFmtId="170" fontId="8" fillId="6" borderId="2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Border="1" applyAlignment="1">
      <alignment horizontal="right" vertical="center" wrapText="1"/>
    </xf>
    <xf numFmtId="166" fontId="3" fillId="0" borderId="2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horizontal="right" vertical="center" wrapText="1"/>
    </xf>
    <xf numFmtId="166" fontId="9" fillId="0" borderId="2" xfId="1" applyNumberFormat="1" applyFont="1" applyBorder="1" applyAlignment="1">
      <alignment vertical="center" wrapText="1"/>
    </xf>
    <xf numFmtId="165" fontId="14" fillId="0" borderId="2" xfId="1" applyFont="1" applyBorder="1" applyAlignment="1">
      <alignment horizontal="center" vertical="center" wrapText="1"/>
    </xf>
    <xf numFmtId="166" fontId="14" fillId="0" borderId="6" xfId="1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3" borderId="2" xfId="2" applyFont="1" applyFill="1" applyBorder="1" applyAlignment="1">
      <alignment horizontal="center" wrapText="1"/>
    </xf>
    <xf numFmtId="168" fontId="8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8" borderId="0" xfId="0" applyFill="1"/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9" fontId="15" fillId="0" borderId="0" xfId="0" applyNumberFormat="1" applyFont="1" applyAlignment="1">
      <alignment wrapText="1"/>
    </xf>
    <xf numFmtId="0" fontId="15" fillId="0" borderId="2" xfId="0" applyFont="1" applyBorder="1" applyAlignment="1">
      <alignment wrapText="1"/>
    </xf>
    <xf numFmtId="9" fontId="1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wrapText="1"/>
    </xf>
    <xf numFmtId="172" fontId="15" fillId="0" borderId="8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9" fontId="15" fillId="0" borderId="1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wrapText="1"/>
    </xf>
    <xf numFmtId="172" fontId="15" fillId="0" borderId="13" xfId="0" applyNumberFormat="1" applyFont="1" applyBorder="1" applyAlignment="1">
      <alignment horizontal="right" wrapText="1"/>
    </xf>
    <xf numFmtId="0" fontId="22" fillId="2" borderId="8" xfId="0" applyFont="1" applyFill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wrapText="1"/>
    </xf>
    <xf numFmtId="168" fontId="15" fillId="0" borderId="3" xfId="0" applyNumberFormat="1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wrapText="1"/>
    </xf>
    <xf numFmtId="9" fontId="15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172" fontId="15" fillId="0" borderId="11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wrapText="1"/>
    </xf>
    <xf numFmtId="9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172" fontId="15" fillId="0" borderId="14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14" fontId="18" fillId="2" borderId="8" xfId="0" applyNumberFormat="1" applyFont="1" applyFill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22" fillId="9" borderId="8" xfId="0" applyFont="1" applyFill="1" applyBorder="1" applyAlignment="1">
      <alignment wrapText="1"/>
    </xf>
    <xf numFmtId="14" fontId="15" fillId="0" borderId="4" xfId="0" applyNumberFormat="1" applyFont="1" applyBorder="1" applyAlignment="1">
      <alignment wrapText="1"/>
    </xf>
    <xf numFmtId="0" fontId="15" fillId="0" borderId="2" xfId="0" applyFont="1" applyBorder="1" applyAlignment="1">
      <alignment horizontal="right" vertical="center" wrapText="1"/>
    </xf>
    <xf numFmtId="172" fontId="15" fillId="0" borderId="8" xfId="0" applyNumberFormat="1" applyFont="1" applyBorder="1" applyAlignment="1">
      <alignment horizontal="righ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14" fontId="22" fillId="0" borderId="2" xfId="0" applyNumberFormat="1" applyFont="1" applyBorder="1" applyAlignment="1">
      <alignment wrapText="1"/>
    </xf>
    <xf numFmtId="9" fontId="22" fillId="0" borderId="2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72" fontId="22" fillId="0" borderId="8" xfId="0" applyNumberFormat="1" applyFont="1" applyBorder="1" applyAlignment="1">
      <alignment horizontal="right" wrapText="1"/>
    </xf>
    <xf numFmtId="0" fontId="2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72" fontId="15" fillId="0" borderId="0" xfId="0" applyNumberFormat="1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5" fillId="0" borderId="0" xfId="14" applyFont="1"/>
    <xf numFmtId="0" fontId="24" fillId="0" borderId="2" xfId="14" applyFont="1" applyBorder="1"/>
    <xf numFmtId="166" fontId="10" fillId="2" borderId="2" xfId="80" applyNumberFormat="1" applyFont="1" applyFill="1" applyBorder="1" applyAlignment="1">
      <alignment horizontal="center" vertical="center" wrapText="1"/>
    </xf>
    <xf numFmtId="168" fontId="10" fillId="0" borderId="2" xfId="80" applyNumberFormat="1" applyFont="1" applyBorder="1" applyAlignment="1">
      <alignment horizontal="center" vertical="center" wrapText="1"/>
    </xf>
    <xf numFmtId="168" fontId="10" fillId="0" borderId="2" xfId="14" applyNumberFormat="1" applyFont="1" applyBorder="1" applyAlignment="1">
      <alignment horizontal="center" vertical="center" wrapText="1"/>
    </xf>
    <xf numFmtId="0" fontId="8" fillId="0" borderId="0" xfId="14" applyFont="1"/>
    <xf numFmtId="1" fontId="10" fillId="0" borderId="12" xfId="14" applyNumberFormat="1" applyFont="1" applyBorder="1" applyAlignment="1">
      <alignment textRotation="90" wrapText="1"/>
    </xf>
    <xf numFmtId="1" fontId="10" fillId="0" borderId="0" xfId="14" applyNumberFormat="1" applyFont="1" applyAlignment="1">
      <alignment textRotation="90" wrapText="1"/>
    </xf>
    <xf numFmtId="1" fontId="10" fillId="4" borderId="0" xfId="14" applyNumberFormat="1" applyFont="1" applyFill="1" applyAlignment="1">
      <alignment textRotation="90" wrapText="1"/>
    </xf>
    <xf numFmtId="1" fontId="17" fillId="0" borderId="2" xfId="14" applyNumberFormat="1" applyFont="1" applyBorder="1" applyAlignment="1">
      <alignment horizontal="center" vertical="center" wrapText="1"/>
    </xf>
    <xf numFmtId="1" fontId="17" fillId="0" borderId="8" xfId="14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7" fillId="3" borderId="2" xfId="14" applyFont="1" applyFill="1" applyBorder="1" applyAlignment="1">
      <alignment horizontal="center" vertical="center" wrapText="1"/>
    </xf>
    <xf numFmtId="14" fontId="27" fillId="0" borderId="2" xfId="14" applyNumberFormat="1" applyFont="1" applyBorder="1" applyAlignment="1">
      <alignment horizontal="center" vertical="center" wrapText="1"/>
    </xf>
    <xf numFmtId="0" fontId="27" fillId="0" borderId="2" xfId="14" applyFont="1" applyBorder="1" applyAlignment="1">
      <alignment horizontal="center" vertical="center" wrapText="1"/>
    </xf>
    <xf numFmtId="0" fontId="8" fillId="0" borderId="2" xfId="23" applyFont="1" applyBorder="1" applyAlignment="1">
      <alignment horizontal="center" vertical="center"/>
    </xf>
    <xf numFmtId="166" fontId="27" fillId="0" borderId="2" xfId="80" applyNumberFormat="1" applyFont="1" applyBorder="1" applyAlignment="1">
      <alignment horizontal="center" vertical="center" wrapText="1"/>
    </xf>
    <xf numFmtId="168" fontId="8" fillId="0" borderId="2" xfId="14" applyNumberFormat="1" applyFont="1" applyBorder="1"/>
    <xf numFmtId="168" fontId="3" fillId="0" borderId="2" xfId="0" applyNumberFormat="1" applyFont="1" applyBorder="1"/>
    <xf numFmtId="168" fontId="3" fillId="0" borderId="2" xfId="0" applyNumberFormat="1" applyFont="1" applyBorder="1" applyAlignment="1">
      <alignment vertical="center"/>
    </xf>
    <xf numFmtId="3" fontId="27" fillId="0" borderId="2" xfId="14" applyNumberFormat="1" applyFont="1" applyBorder="1" applyAlignment="1">
      <alignment horizontal="center" vertical="center" wrapText="1"/>
    </xf>
    <xf numFmtId="169" fontId="3" fillId="0" borderId="2" xfId="0" applyNumberFormat="1" applyFont="1" applyBorder="1"/>
    <xf numFmtId="1" fontId="17" fillId="0" borderId="2" xfId="14" applyNumberFormat="1" applyFont="1" applyBorder="1" applyAlignment="1" applyProtection="1">
      <alignment horizontal="center" vertical="center" wrapText="1"/>
      <protection locked="0"/>
    </xf>
    <xf numFmtId="1" fontId="17" fillId="0" borderId="8" xfId="14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169" fontId="3" fillId="8" borderId="2" xfId="0" applyNumberFormat="1" applyFont="1" applyFill="1" applyBorder="1" applyAlignment="1">
      <alignment vertical="center"/>
    </xf>
    <xf numFmtId="1" fontId="10" fillId="6" borderId="12" xfId="14" applyNumberFormat="1" applyFont="1" applyFill="1" applyBorder="1" applyAlignment="1">
      <alignment textRotation="90" wrapText="1"/>
    </xf>
    <xf numFmtId="1" fontId="10" fillId="6" borderId="0" xfId="14" applyNumberFormat="1" applyFont="1" applyFill="1" applyAlignment="1">
      <alignment textRotation="90" wrapText="1"/>
    </xf>
    <xf numFmtId="1" fontId="10" fillId="4" borderId="12" xfId="14" applyNumberFormat="1" applyFont="1" applyFill="1" applyBorder="1" applyAlignment="1">
      <alignment textRotation="90" wrapText="1"/>
    </xf>
    <xf numFmtId="0" fontId="3" fillId="6" borderId="2" xfId="0" applyFont="1" applyFill="1" applyBorder="1" applyAlignment="1">
      <alignment horizontal="center" vertical="center"/>
    </xf>
    <xf numFmtId="0" fontId="27" fillId="6" borderId="2" xfId="14" applyFont="1" applyFill="1" applyBorder="1" applyAlignment="1">
      <alignment horizontal="center" vertical="center" wrapText="1"/>
    </xf>
    <xf numFmtId="169" fontId="3" fillId="6" borderId="2" xfId="0" applyNumberFormat="1" applyFont="1" applyFill="1" applyBorder="1"/>
    <xf numFmtId="168" fontId="3" fillId="6" borderId="2" xfId="0" applyNumberFormat="1" applyFont="1" applyFill="1" applyBorder="1"/>
    <xf numFmtId="3" fontId="27" fillId="6" borderId="2" xfId="14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wrapText="1"/>
    </xf>
    <xf numFmtId="3" fontId="28" fillId="6" borderId="2" xfId="14" applyNumberFormat="1" applyFont="1" applyFill="1" applyBorder="1" applyAlignment="1">
      <alignment horizontal="center" vertical="center" wrapText="1"/>
    </xf>
    <xf numFmtId="0" fontId="8" fillId="6" borderId="2" xfId="14" applyFont="1" applyFill="1" applyBorder="1" applyAlignment="1">
      <alignment horizontal="center" vertical="center" wrapText="1"/>
    </xf>
    <xf numFmtId="0" fontId="8" fillId="4" borderId="0" xfId="14" applyFont="1" applyFill="1"/>
    <xf numFmtId="0" fontId="3" fillId="6" borderId="8" xfId="0" applyFont="1" applyFill="1" applyBorder="1" applyAlignment="1">
      <alignment horizontal="center" vertical="center"/>
    </xf>
    <xf numFmtId="14" fontId="27" fillId="6" borderId="2" xfId="14" applyNumberFormat="1" applyFont="1" applyFill="1" applyBorder="1" applyAlignment="1">
      <alignment horizontal="center" vertical="center" wrapText="1"/>
    </xf>
    <xf numFmtId="168" fontId="27" fillId="6" borderId="2" xfId="14" applyNumberFormat="1" applyFont="1" applyFill="1" applyBorder="1" applyAlignment="1">
      <alignment horizontal="center" vertical="center" wrapText="1"/>
    </xf>
    <xf numFmtId="168" fontId="26" fillId="6" borderId="2" xfId="14" applyNumberFormat="1" applyFont="1" applyFill="1" applyBorder="1" applyAlignment="1">
      <alignment horizontal="center" vertical="center" wrapText="1"/>
    </xf>
    <xf numFmtId="0" fontId="30" fillId="6" borderId="2" xfId="14" applyFont="1" applyFill="1" applyBorder="1" applyAlignment="1">
      <alignment horizontal="center" vertical="center" wrapText="1"/>
    </xf>
    <xf numFmtId="0" fontId="29" fillId="4" borderId="0" xfId="14" applyFont="1" applyFill="1"/>
    <xf numFmtId="3" fontId="8" fillId="6" borderId="2" xfId="23" applyNumberFormat="1" applyFont="1" applyFill="1" applyBorder="1" applyAlignment="1">
      <alignment horizontal="center" vertical="center"/>
    </xf>
    <xf numFmtId="0" fontId="3" fillId="6" borderId="2" xfId="14" applyFont="1" applyFill="1" applyBorder="1" applyAlignment="1">
      <alignment horizontal="center" vertical="center" wrapText="1"/>
    </xf>
    <xf numFmtId="0" fontId="8" fillId="6" borderId="2" xfId="14" applyFont="1" applyFill="1" applyBorder="1"/>
    <xf numFmtId="3" fontId="10" fillId="6" borderId="2" xfId="23" applyNumberFormat="1" applyFont="1" applyFill="1" applyBorder="1" applyAlignment="1">
      <alignment horizontal="center" vertical="center"/>
    </xf>
    <xf numFmtId="3" fontId="30" fillId="6" borderId="2" xfId="14" applyNumberFormat="1" applyFont="1" applyFill="1" applyBorder="1" applyAlignment="1">
      <alignment horizontal="center" vertical="center" wrapText="1"/>
    </xf>
    <xf numFmtId="0" fontId="0" fillId="6" borderId="2" xfId="0" applyFill="1" applyBorder="1"/>
    <xf numFmtId="168" fontId="3" fillId="6" borderId="6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0" fillId="6" borderId="6" xfId="0" applyFill="1" applyBorder="1" applyAlignment="1">
      <alignment wrapText="1"/>
    </xf>
    <xf numFmtId="166" fontId="3" fillId="6" borderId="2" xfId="1" applyNumberFormat="1" applyFont="1" applyFill="1" applyBorder="1" applyAlignment="1">
      <alignment horizontal="center" wrapText="1"/>
    </xf>
    <xf numFmtId="0" fontId="0" fillId="6" borderId="0" xfId="0" applyFill="1"/>
    <xf numFmtId="168" fontId="9" fillId="0" borderId="2" xfId="0" applyNumberFormat="1" applyFont="1" applyBorder="1"/>
    <xf numFmtId="169" fontId="10" fillId="0" borderId="2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66" fontId="3" fillId="0" borderId="2" xfId="1" applyNumberFormat="1" applyFont="1" applyBorder="1" applyAlignment="1">
      <alignment horizontal="center" wrapText="1"/>
    </xf>
    <xf numFmtId="0" fontId="26" fillId="0" borderId="2" xfId="14" applyFont="1" applyBorder="1" applyAlignment="1">
      <alignment horizontal="center" vertical="center" wrapText="1"/>
    </xf>
    <xf numFmtId="168" fontId="10" fillId="0" borderId="2" xfId="23" applyNumberFormat="1" applyFont="1" applyBorder="1" applyAlignment="1">
      <alignment horizontal="center" vertical="center"/>
    </xf>
    <xf numFmtId="168" fontId="10" fillId="0" borderId="2" xfId="80" applyNumberFormat="1" applyFont="1" applyBorder="1" applyAlignment="1">
      <alignment horizontal="center" vertical="center"/>
    </xf>
    <xf numFmtId="0" fontId="10" fillId="0" borderId="0" xfId="14" applyFont="1"/>
    <xf numFmtId="0" fontId="8" fillId="6" borderId="2" xfId="23" applyFont="1" applyFill="1" applyBorder="1" applyAlignment="1">
      <alignment horizontal="center" vertical="center"/>
    </xf>
    <xf numFmtId="166" fontId="8" fillId="6" borderId="2" xfId="80" applyNumberFormat="1" applyFont="1" applyFill="1" applyBorder="1" applyAlignment="1">
      <alignment horizontal="center" vertical="center"/>
    </xf>
    <xf numFmtId="168" fontId="8" fillId="6" borderId="2" xfId="14" applyNumberFormat="1" applyFont="1" applyFill="1" applyBorder="1"/>
    <xf numFmtId="0" fontId="8" fillId="6" borderId="0" xfId="14" applyFont="1" applyFill="1" applyAlignment="1">
      <alignment horizontal="center" vertical="center" wrapText="1"/>
    </xf>
    <xf numFmtId="0" fontId="26" fillId="6" borderId="2" xfId="14" applyFont="1" applyFill="1" applyBorder="1" applyAlignment="1">
      <alignment horizontal="center" vertical="center" wrapText="1"/>
    </xf>
    <xf numFmtId="0" fontId="10" fillId="6" borderId="2" xfId="23" applyFont="1" applyFill="1" applyBorder="1" applyAlignment="1">
      <alignment horizontal="center" vertical="center"/>
    </xf>
    <xf numFmtId="166" fontId="10" fillId="6" borderId="2" xfId="80" applyNumberFormat="1" applyFont="1" applyFill="1" applyBorder="1" applyAlignment="1">
      <alignment horizontal="center" vertical="center"/>
    </xf>
    <xf numFmtId="168" fontId="10" fillId="6" borderId="2" xfId="23" applyNumberFormat="1" applyFont="1" applyFill="1" applyBorder="1" applyAlignment="1">
      <alignment horizontal="center" vertical="center"/>
    </xf>
    <xf numFmtId="3" fontId="23" fillId="6" borderId="2" xfId="14" applyNumberFormat="1" applyFont="1" applyFill="1" applyBorder="1" applyAlignment="1">
      <alignment horizontal="center" vertical="center" wrapText="1"/>
    </xf>
    <xf numFmtId="3" fontId="31" fillId="6" borderId="2" xfId="23" applyNumberFormat="1" applyFont="1" applyFill="1" applyBorder="1" applyAlignment="1">
      <alignment horizontal="center" vertical="center"/>
    </xf>
    <xf numFmtId="0" fontId="8" fillId="7" borderId="0" xfId="14" applyFont="1" applyFill="1"/>
    <xf numFmtId="0" fontId="10" fillId="6" borderId="2" xfId="14" applyFont="1" applyFill="1" applyBorder="1"/>
    <xf numFmtId="166" fontId="10" fillId="6" borderId="2" xfId="80" applyNumberFormat="1" applyFont="1" applyFill="1" applyBorder="1"/>
    <xf numFmtId="3" fontId="10" fillId="6" borderId="2" xfId="80" applyNumberFormat="1" applyFont="1" applyFill="1" applyBorder="1"/>
    <xf numFmtId="3" fontId="17" fillId="6" borderId="2" xfId="80" applyNumberFormat="1" applyFont="1" applyFill="1" applyBorder="1"/>
    <xf numFmtId="168" fontId="3" fillId="6" borderId="1" xfId="0" applyNumberFormat="1" applyFont="1" applyFill="1" applyBorder="1"/>
    <xf numFmtId="168" fontId="3" fillId="6" borderId="9" xfId="0" applyNumberFormat="1" applyFont="1" applyFill="1" applyBorder="1" applyAlignment="1">
      <alignment vertical="center"/>
    </xf>
    <xf numFmtId="169" fontId="10" fillId="0" borderId="2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168" fontId="9" fillId="0" borderId="6" xfId="1" applyNumberFormat="1" applyFont="1" applyBorder="1" applyAlignment="1">
      <alignment horizontal="right" wrapText="1"/>
    </xf>
    <xf numFmtId="0" fontId="31" fillId="0" borderId="2" xfId="14" applyFont="1" applyBorder="1" applyAlignment="1">
      <alignment horizontal="center"/>
    </xf>
    <xf numFmtId="0" fontId="31" fillId="0" borderId="8" xfId="14" applyFont="1" applyBorder="1" applyAlignment="1">
      <alignment horizontal="center"/>
    </xf>
    <xf numFmtId="14" fontId="10" fillId="0" borderId="2" xfId="14" applyNumberFormat="1" applyFont="1" applyBorder="1" applyAlignment="1">
      <alignment horizontal="center"/>
    </xf>
    <xf numFmtId="0" fontId="8" fillId="0" borderId="2" xfId="14" applyFont="1" applyBorder="1" applyAlignment="1">
      <alignment horizontal="center"/>
    </xf>
    <xf numFmtId="0" fontId="10" fillId="0" borderId="2" xfId="14" applyFont="1" applyBorder="1"/>
    <xf numFmtId="166" fontId="10" fillId="0" borderId="2" xfId="80" applyNumberFormat="1" applyFont="1" applyBorder="1"/>
    <xf numFmtId="168" fontId="3" fillId="0" borderId="2" xfId="1" applyNumberFormat="1" applyFont="1" applyBorder="1"/>
    <xf numFmtId="165" fontId="8" fillId="0" borderId="2" xfId="80" applyFont="1" applyBorder="1" applyAlignment="1">
      <alignment horizontal="right"/>
    </xf>
    <xf numFmtId="0" fontId="8" fillId="0" borderId="8" xfId="14" applyFont="1" applyBorder="1" applyAlignment="1">
      <alignment horizontal="center"/>
    </xf>
    <xf numFmtId="0" fontId="10" fillId="0" borderId="0" xfId="14" applyFont="1" applyAlignment="1">
      <alignment horizontal="left"/>
    </xf>
    <xf numFmtId="166" fontId="10" fillId="0" borderId="0" xfId="80" applyNumberFormat="1" applyFont="1"/>
    <xf numFmtId="168" fontId="10" fillId="0" borderId="0" xfId="14" applyNumberFormat="1" applyFont="1"/>
    <xf numFmtId="0" fontId="27" fillId="5" borderId="2" xfId="14" applyFont="1" applyFill="1" applyBorder="1" applyAlignment="1">
      <alignment horizontal="center" vertical="center" wrapText="1"/>
    </xf>
    <xf numFmtId="0" fontId="20" fillId="0" borderId="2" xfId="0" applyFont="1" applyBorder="1"/>
    <xf numFmtId="166" fontId="8" fillId="0" borderId="2" xfId="80" applyNumberFormat="1" applyFont="1" applyBorder="1" applyAlignment="1">
      <alignment horizontal="center" vertical="center"/>
    </xf>
    <xf numFmtId="1" fontId="17" fillId="6" borderId="8" xfId="14" applyNumberFormat="1" applyFont="1" applyFill="1" applyBorder="1" applyAlignment="1" applyProtection="1">
      <alignment horizontal="center" vertical="center" wrapText="1"/>
      <protection locked="0"/>
    </xf>
    <xf numFmtId="168" fontId="3" fillId="6" borderId="2" xfId="1" applyNumberFormat="1" applyFont="1" applyFill="1" applyBorder="1"/>
    <xf numFmtId="0" fontId="17" fillId="6" borderId="2" xfId="14" applyFont="1" applyFill="1" applyBorder="1"/>
    <xf numFmtId="166" fontId="8" fillId="6" borderId="2" xfId="80" applyNumberFormat="1" applyFont="1" applyFill="1" applyBorder="1"/>
    <xf numFmtId="168" fontId="8" fillId="6" borderId="2" xfId="80" applyNumberFormat="1" applyFont="1" applyFill="1" applyBorder="1"/>
    <xf numFmtId="0" fontId="8" fillId="6" borderId="2" xfId="14" applyFont="1" applyFill="1" applyBorder="1" applyAlignment="1">
      <alignment wrapText="1"/>
    </xf>
    <xf numFmtId="168" fontId="3" fillId="6" borderId="6" xfId="1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wrapText="1"/>
    </xf>
    <xf numFmtId="1" fontId="10" fillId="6" borderId="2" xfId="14" applyNumberFormat="1" applyFont="1" applyFill="1" applyBorder="1" applyAlignment="1">
      <alignment textRotation="90" wrapText="1"/>
    </xf>
    <xf numFmtId="0" fontId="8" fillId="6" borderId="2" xfId="14" applyFont="1" applyFill="1" applyBorder="1" applyAlignment="1">
      <alignment horizontal="center" vertical="center"/>
    </xf>
    <xf numFmtId="0" fontId="8" fillId="2" borderId="2" xfId="14" applyFont="1" applyFill="1" applyBorder="1" applyAlignment="1">
      <alignment horizontal="center"/>
    </xf>
    <xf numFmtId="0" fontId="8" fillId="6" borderId="0" xfId="14" applyFont="1" applyFill="1"/>
    <xf numFmtId="166" fontId="8" fillId="6" borderId="0" xfId="80" applyNumberFormat="1" applyFont="1" applyFill="1"/>
    <xf numFmtId="168" fontId="8" fillId="6" borderId="0" xfId="80" applyNumberFormat="1" applyFont="1" applyFill="1"/>
    <xf numFmtId="168" fontId="3" fillId="6" borderId="2" xfId="1" applyNumberFormat="1" applyFont="1" applyFill="1" applyBorder="1" applyAlignment="1">
      <alignment vertical="center"/>
    </xf>
    <xf numFmtId="0" fontId="0" fillId="6" borderId="1" xfId="0" applyFill="1" applyBorder="1"/>
    <xf numFmtId="168" fontId="3" fillId="6" borderId="1" xfId="1" applyNumberFormat="1" applyFont="1" applyFill="1" applyBorder="1"/>
    <xf numFmtId="168" fontId="3" fillId="6" borderId="9" xfId="1" applyNumberFormat="1" applyFont="1" applyFill="1" applyBorder="1" applyAlignment="1">
      <alignment vertical="center"/>
    </xf>
    <xf numFmtId="169" fontId="3" fillId="6" borderId="1" xfId="0" applyNumberFormat="1" applyFont="1" applyFill="1" applyBorder="1"/>
    <xf numFmtId="0" fontId="3" fillId="6" borderId="9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9" xfId="0" applyFill="1" applyBorder="1" applyAlignment="1">
      <alignment wrapText="1"/>
    </xf>
    <xf numFmtId="168" fontId="9" fillId="6" borderId="2" xfId="0" applyNumberFormat="1" applyFont="1" applyFill="1" applyBorder="1"/>
    <xf numFmtId="168" fontId="9" fillId="6" borderId="2" xfId="1" applyNumberFormat="1" applyFont="1" applyFill="1" applyBorder="1" applyAlignment="1">
      <alignment vertical="center" wrapText="1"/>
    </xf>
    <xf numFmtId="169" fontId="10" fillId="6" borderId="2" xfId="1" applyNumberFormat="1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wrapText="1"/>
    </xf>
    <xf numFmtId="165" fontId="8" fillId="0" borderId="0" xfId="80" applyFont="1" applyAlignment="1">
      <alignment vertical="center"/>
    </xf>
    <xf numFmtId="0" fontId="8" fillId="10" borderId="0" xfId="14" applyFont="1" applyFill="1"/>
    <xf numFmtId="166" fontId="8" fillId="2" borderId="0" xfId="80" applyNumberFormat="1" applyFont="1" applyFill="1"/>
    <xf numFmtId="168" fontId="8" fillId="0" borderId="0" xfId="80" applyNumberFormat="1" applyFont="1"/>
    <xf numFmtId="0" fontId="8" fillId="6" borderId="0" xfId="14" applyFont="1" applyFill="1" applyAlignment="1">
      <alignment wrapText="1"/>
    </xf>
    <xf numFmtId="49" fontId="8" fillId="6" borderId="0" xfId="14" applyNumberFormat="1" applyFont="1" applyFill="1"/>
    <xf numFmtId="49" fontId="17" fillId="6" borderId="2" xfId="80" applyNumberFormat="1" applyFont="1" applyFill="1" applyBorder="1"/>
    <xf numFmtId="3" fontId="10" fillId="11" borderId="2" xfId="80" applyNumberFormat="1" applyFont="1" applyFill="1" applyBorder="1"/>
    <xf numFmtId="168" fontId="10" fillId="11" borderId="2" xfId="23" applyNumberFormat="1" applyFont="1" applyFill="1" applyBorder="1" applyAlignment="1">
      <alignment horizontal="center" vertical="center"/>
    </xf>
    <xf numFmtId="166" fontId="10" fillId="2" borderId="2" xfId="80" applyNumberFormat="1" applyFont="1" applyFill="1" applyBorder="1"/>
    <xf numFmtId="0" fontId="10" fillId="11" borderId="2" xfId="14" applyFont="1" applyFill="1" applyBorder="1"/>
    <xf numFmtId="165" fontId="10" fillId="11" borderId="2" xfId="80" applyFont="1" applyFill="1" applyBorder="1" applyAlignment="1">
      <alignment horizontal="center" vertical="center"/>
    </xf>
    <xf numFmtId="0" fontId="26" fillId="11" borderId="2" xfId="14" applyFont="1" applyFill="1" applyBorder="1" applyAlignment="1">
      <alignment horizontal="center" vertical="center" wrapText="1"/>
    </xf>
    <xf numFmtId="0" fontId="17" fillId="11" borderId="2" xfId="14" applyFont="1" applyFill="1" applyBorder="1"/>
    <xf numFmtId="49" fontId="28" fillId="6" borderId="2" xfId="14" applyNumberFormat="1" applyFont="1" applyFill="1" applyBorder="1" applyAlignment="1">
      <alignment horizontal="center" vertical="center" wrapText="1"/>
    </xf>
    <xf numFmtId="0" fontId="8" fillId="8" borderId="2" xfId="23" applyFont="1" applyFill="1" applyBorder="1" applyAlignment="1">
      <alignment horizontal="center" vertical="center"/>
    </xf>
    <xf numFmtId="165" fontId="8" fillId="0" borderId="2" xfId="80" applyFont="1" applyBorder="1" applyAlignment="1">
      <alignment horizontal="center" vertical="center"/>
    </xf>
    <xf numFmtId="173" fontId="19" fillId="0" borderId="2" xfId="23" applyNumberFormat="1" applyFont="1" applyBorder="1" applyAlignment="1">
      <alignment horizontal="center" vertical="center"/>
    </xf>
    <xf numFmtId="3" fontId="8" fillId="0" borderId="2" xfId="23" applyNumberFormat="1" applyFont="1" applyBorder="1" applyAlignment="1">
      <alignment horizontal="center" vertical="center"/>
    </xf>
    <xf numFmtId="165" fontId="8" fillId="12" borderId="2" xfId="80" applyFont="1" applyFill="1" applyBorder="1" applyAlignment="1">
      <alignment horizontal="center" vertical="center"/>
    </xf>
    <xf numFmtId="0" fontId="8" fillId="6" borderId="2" xfId="14" applyFont="1" applyFill="1" applyBorder="1" applyAlignment="1">
      <alignment vertical="center" wrapText="1"/>
    </xf>
    <xf numFmtId="173" fontId="19" fillId="0" borderId="2" xfId="14" applyNumberFormat="1" applyFont="1" applyBorder="1" applyAlignment="1">
      <alignment horizontal="center" vertical="center" wrapText="1"/>
    </xf>
    <xf numFmtId="0" fontId="10" fillId="6" borderId="0" xfId="14" applyFont="1" applyFill="1" applyAlignment="1">
      <alignment horizontal="center" vertical="center" wrapText="1"/>
    </xf>
    <xf numFmtId="0" fontId="10" fillId="6" borderId="0" xfId="14" applyFont="1" applyFill="1"/>
    <xf numFmtId="49" fontId="10" fillId="6" borderId="0" xfId="80" applyNumberFormat="1" applyFont="1" applyFill="1"/>
    <xf numFmtId="173" fontId="29" fillId="0" borderId="0" xfId="80" applyNumberFormat="1" applyFont="1" applyAlignment="1">
      <alignment horizontal="center"/>
    </xf>
    <xf numFmtId="165" fontId="10" fillId="0" borderId="0" xfId="80" applyFont="1" applyAlignment="1">
      <alignment horizontal="center"/>
    </xf>
    <xf numFmtId="166" fontId="10" fillId="2" borderId="0" xfId="80" applyNumberFormat="1" applyFont="1" applyFill="1"/>
    <xf numFmtId="0" fontId="10" fillId="8" borderId="0" xfId="14" applyFont="1" applyFill="1" applyAlignment="1">
      <alignment horizontal="left"/>
    </xf>
    <xf numFmtId="0" fontId="10" fillId="0" borderId="15" xfId="14" applyFont="1" applyBorder="1" applyAlignment="1">
      <alignment horizontal="left"/>
    </xf>
    <xf numFmtId="173" fontId="29" fillId="0" borderId="2" xfId="80" applyNumberFormat="1" applyFont="1" applyBorder="1" applyAlignment="1">
      <alignment horizontal="center"/>
    </xf>
    <xf numFmtId="165" fontId="10" fillId="0" borderId="2" xfId="80" applyFont="1" applyBorder="1" applyAlignment="1">
      <alignment horizontal="center"/>
    </xf>
    <xf numFmtId="0" fontId="10" fillId="8" borderId="2" xfId="14" applyFont="1" applyFill="1" applyBorder="1"/>
    <xf numFmtId="165" fontId="10" fillId="0" borderId="2" xfId="80" applyFont="1" applyBorder="1" applyAlignment="1">
      <alignment horizontal="center" vertical="center"/>
    </xf>
    <xf numFmtId="0" fontId="10" fillId="0" borderId="2" xfId="14" applyFont="1" applyBorder="1" applyAlignment="1">
      <alignment horizontal="center"/>
    </xf>
    <xf numFmtId="0" fontId="31" fillId="0" borderId="2" xfId="14" applyFont="1" applyBorder="1"/>
    <xf numFmtId="173" fontId="29" fillId="11" borderId="2" xfId="80" applyNumberFormat="1" applyFont="1" applyFill="1" applyBorder="1"/>
    <xf numFmtId="49" fontId="31" fillId="6" borderId="2" xfId="81" applyNumberFormat="1" applyFont="1" applyFill="1" applyBorder="1" applyAlignment="1">
      <alignment horizontal="center" vertical="center"/>
    </xf>
    <xf numFmtId="0" fontId="8" fillId="0" borderId="2" xfId="81" applyFont="1" applyBorder="1" applyAlignment="1">
      <alignment horizontal="center" vertical="center"/>
    </xf>
    <xf numFmtId="49" fontId="31" fillId="6" borderId="2" xfId="23" applyNumberFormat="1" applyFont="1" applyFill="1" applyBorder="1" applyAlignment="1">
      <alignment horizontal="center" vertical="center"/>
    </xf>
    <xf numFmtId="0" fontId="8" fillId="2" borderId="2" xfId="23" applyFont="1" applyFill="1" applyBorder="1" applyAlignment="1">
      <alignment horizontal="center" vertical="center"/>
    </xf>
    <xf numFmtId="49" fontId="17" fillId="6" borderId="2" xfId="23" applyNumberFormat="1" applyFont="1" applyFill="1" applyBorder="1" applyAlignment="1">
      <alignment horizontal="center" vertical="center"/>
    </xf>
    <xf numFmtId="173" fontId="29" fillId="11" borderId="2" xfId="23" applyNumberFormat="1" applyFont="1" applyFill="1" applyBorder="1" applyAlignment="1">
      <alignment horizontal="center" vertical="center"/>
    </xf>
    <xf numFmtId="3" fontId="10" fillId="11" borderId="2" xfId="23" applyNumberFormat="1" applyFont="1" applyFill="1" applyBorder="1" applyAlignment="1">
      <alignment horizontal="center" vertical="center"/>
    </xf>
    <xf numFmtId="166" fontId="10" fillId="2" borderId="2" xfId="80" applyNumberFormat="1" applyFont="1" applyFill="1" applyBorder="1" applyAlignment="1">
      <alignment horizontal="center" vertical="center"/>
    </xf>
    <xf numFmtId="0" fontId="10" fillId="11" borderId="2" xfId="23" applyFont="1" applyFill="1" applyBorder="1" applyAlignment="1">
      <alignment horizontal="center" vertical="center"/>
    </xf>
    <xf numFmtId="1" fontId="17" fillId="11" borderId="2" xfId="14" applyNumberFormat="1" applyFont="1" applyFill="1" applyBorder="1" applyAlignment="1" applyProtection="1">
      <alignment horizontal="center" vertical="center" wrapText="1"/>
      <protection locked="0"/>
    </xf>
    <xf numFmtId="3" fontId="16" fillId="6" borderId="2" xfId="14" applyNumberFormat="1" applyFont="1" applyFill="1" applyBorder="1" applyAlignment="1">
      <alignment horizontal="center" vertical="center" wrapText="1"/>
    </xf>
    <xf numFmtId="168" fontId="26" fillId="11" borderId="2" xfId="14" applyNumberFormat="1" applyFont="1" applyFill="1" applyBorder="1" applyAlignment="1">
      <alignment horizontal="center" vertical="center" wrapText="1"/>
    </xf>
    <xf numFmtId="166" fontId="26" fillId="2" borderId="2" xfId="80" applyNumberFormat="1" applyFont="1" applyFill="1" applyBorder="1" applyAlignment="1">
      <alignment horizontal="center" vertical="center" wrapText="1"/>
    </xf>
    <xf numFmtId="49" fontId="17" fillId="0" borderId="2" xfId="23" applyNumberFormat="1" applyFont="1" applyBorder="1" applyAlignment="1">
      <alignment horizontal="center" vertical="center"/>
    </xf>
    <xf numFmtId="173" fontId="29" fillId="0" borderId="2" xfId="23" applyNumberFormat="1" applyFont="1" applyBorder="1" applyAlignment="1">
      <alignment horizontal="center" vertical="center"/>
    </xf>
    <xf numFmtId="166" fontId="10" fillId="0" borderId="2" xfId="80" applyNumberFormat="1" applyFont="1" applyBorder="1" applyAlignment="1">
      <alignment horizontal="center" vertical="center"/>
    </xf>
    <xf numFmtId="168" fontId="10" fillId="11" borderId="2" xfId="80" applyNumberFormat="1" applyFont="1" applyFill="1" applyBorder="1" applyAlignment="1">
      <alignment horizontal="center" vertical="center"/>
    </xf>
    <xf numFmtId="3" fontId="30" fillId="6" borderId="3" xfId="14" applyNumberFormat="1" applyFont="1" applyFill="1" applyBorder="1" applyAlignment="1">
      <alignment horizontal="center" vertical="center" wrapText="1"/>
    </xf>
    <xf numFmtId="0" fontId="8" fillId="0" borderId="2" xfId="14" applyFont="1" applyBorder="1"/>
    <xf numFmtId="14" fontId="8" fillId="0" borderId="2" xfId="14" applyNumberFormat="1" applyFont="1" applyBorder="1"/>
    <xf numFmtId="14" fontId="8" fillId="0" borderId="2" xfId="23" applyNumberFormat="1" applyFont="1" applyBorder="1" applyAlignment="1">
      <alignment horizontal="center" vertical="center"/>
    </xf>
    <xf numFmtId="3" fontId="27" fillId="8" borderId="2" xfId="16" applyNumberFormat="1" applyFont="1" applyFill="1" applyBorder="1" applyAlignment="1">
      <alignment horizontal="center" vertical="center" wrapText="1"/>
    </xf>
    <xf numFmtId="16" fontId="27" fillId="0" borderId="2" xfId="14" applyNumberFormat="1" applyFont="1" applyBorder="1" applyAlignment="1">
      <alignment horizontal="center" vertical="center" wrapText="1"/>
    </xf>
    <xf numFmtId="0" fontId="8" fillId="6" borderId="1" xfId="14" applyFont="1" applyFill="1" applyBorder="1" applyAlignment="1">
      <alignment vertical="center" wrapText="1"/>
    </xf>
    <xf numFmtId="0" fontId="29" fillId="0" borderId="0" xfId="14" applyFont="1"/>
    <xf numFmtId="173" fontId="29" fillId="11" borderId="2" xfId="14" applyNumberFormat="1" applyFont="1" applyFill="1" applyBorder="1" applyAlignment="1">
      <alignment horizontal="center" vertical="center" wrapText="1"/>
    </xf>
    <xf numFmtId="165" fontId="27" fillId="0" borderId="2" xfId="80" applyFont="1" applyBorder="1" applyAlignment="1">
      <alignment horizontal="center" vertical="center" wrapText="1"/>
    </xf>
    <xf numFmtId="0" fontId="30" fillId="0" borderId="2" xfId="14" applyFont="1" applyBorder="1" applyAlignment="1">
      <alignment horizontal="center" vertical="center" wrapText="1"/>
    </xf>
    <xf numFmtId="49" fontId="30" fillId="6" borderId="2" xfId="14" applyNumberFormat="1" applyFont="1" applyFill="1" applyBorder="1" applyAlignment="1">
      <alignment horizontal="center" vertical="center" wrapText="1"/>
    </xf>
    <xf numFmtId="3" fontId="26" fillId="11" borderId="2" xfId="14" applyNumberFormat="1" applyFont="1" applyFill="1" applyBorder="1" applyAlignment="1">
      <alignment horizontal="center" vertical="center" wrapText="1"/>
    </xf>
    <xf numFmtId="165" fontId="10" fillId="11" borderId="2" xfId="80" applyFont="1" applyFill="1" applyBorder="1" applyAlignment="1">
      <alignment horizontal="center" vertical="center" wrapText="1"/>
    </xf>
    <xf numFmtId="1" fontId="17" fillId="11" borderId="2" xfId="14" applyNumberFormat="1" applyFont="1" applyFill="1" applyBorder="1" applyAlignment="1">
      <alignment horizontal="center" vertical="center" wrapText="1"/>
    </xf>
    <xf numFmtId="165" fontId="8" fillId="0" borderId="2" xfId="80" applyFont="1" applyBorder="1" applyAlignment="1">
      <alignment horizontal="center" vertical="center" wrapText="1"/>
    </xf>
    <xf numFmtId="0" fontId="27" fillId="2" borderId="2" xfId="14" applyFont="1" applyFill="1" applyBorder="1" applyAlignment="1">
      <alignment horizontal="center" vertical="center" wrapText="1"/>
    </xf>
    <xf numFmtId="0" fontId="24" fillId="6" borderId="0" xfId="14" applyFont="1" applyFill="1"/>
    <xf numFmtId="0" fontId="24" fillId="0" borderId="0" xfId="14" applyFont="1" applyAlignment="1">
      <alignment horizontal="left" vertical="center" wrapText="1"/>
    </xf>
    <xf numFmtId="0" fontId="3" fillId="6" borderId="0" xfId="14" applyFont="1" applyFill="1" applyAlignment="1">
      <alignment horizontal="center" vertical="center" wrapText="1"/>
    </xf>
    <xf numFmtId="0" fontId="23" fillId="0" borderId="0" xfId="14" applyFont="1" applyAlignment="1">
      <alignment horizontal="center" vertical="center" wrapText="1"/>
    </xf>
    <xf numFmtId="0" fontId="9" fillId="0" borderId="2" xfId="14" applyFont="1" applyBorder="1" applyAlignment="1">
      <alignment horizontal="center" vertical="center" wrapText="1"/>
    </xf>
    <xf numFmtId="0" fontId="26" fillId="0" borderId="2" xfId="14" applyFont="1" applyBorder="1" applyAlignment="1">
      <alignment horizontal="center" vertical="center"/>
    </xf>
    <xf numFmtId="2" fontId="10" fillId="0" borderId="2" xfId="14" applyNumberFormat="1" applyFont="1" applyBorder="1" applyAlignment="1">
      <alignment vertical="center" wrapText="1"/>
    </xf>
    <xf numFmtId="0" fontId="9" fillId="6" borderId="2" xfId="14" applyFont="1" applyFill="1" applyBorder="1" applyAlignment="1">
      <alignment horizontal="center" vertical="center" wrapText="1"/>
    </xf>
    <xf numFmtId="0" fontId="16" fillId="0" borderId="0" xfId="14" applyFont="1" applyAlignment="1">
      <alignment horizontal="center" vertical="center" wrapText="1"/>
    </xf>
    <xf numFmtId="49" fontId="3" fillId="8" borderId="2" xfId="74" applyNumberFormat="1" applyFont="1" applyFill="1" applyBorder="1" applyAlignment="1">
      <alignment horizontal="center" vertical="center" wrapText="1"/>
    </xf>
    <xf numFmtId="0" fontId="26" fillId="0" borderId="3" xfId="14" applyFont="1" applyBorder="1" applyAlignment="1">
      <alignment vertical="center"/>
    </xf>
    <xf numFmtId="0" fontId="3" fillId="0" borderId="2" xfId="14" applyFont="1" applyBorder="1" applyAlignment="1">
      <alignment horizontal="center" vertical="center" wrapText="1"/>
    </xf>
    <xf numFmtId="174" fontId="3" fillId="8" borderId="2" xfId="75" applyNumberFormat="1" applyFont="1" applyFill="1" applyBorder="1" applyAlignment="1">
      <alignment horizontal="center" vertical="center" wrapText="1"/>
    </xf>
    <xf numFmtId="3" fontId="3" fillId="0" borderId="2" xfId="14" applyNumberFormat="1" applyFont="1" applyBorder="1" applyAlignment="1">
      <alignment horizontal="center" vertical="center" wrapText="1"/>
    </xf>
    <xf numFmtId="174" fontId="32" fillId="11" borderId="2" xfId="23" applyNumberFormat="1" applyFont="1" applyFill="1" applyBorder="1" applyAlignment="1">
      <alignment horizontal="center" vertical="center"/>
    </xf>
    <xf numFmtId="0" fontId="32" fillId="11" borderId="2" xfId="23" applyFont="1" applyFill="1" applyBorder="1" applyAlignment="1">
      <alignment horizontal="center" vertical="center"/>
    </xf>
    <xf numFmtId="0" fontId="32" fillId="11" borderId="6" xfId="23" applyFont="1" applyFill="1" applyBorder="1" applyAlignment="1">
      <alignment horizontal="center" vertical="center"/>
    </xf>
    <xf numFmtId="0" fontId="8" fillId="6" borderId="2" xfId="146" applyFont="1" applyFill="1" applyBorder="1" applyAlignment="1">
      <alignment horizontal="left" vertical="center" wrapText="1"/>
    </xf>
    <xf numFmtId="0" fontId="8" fillId="6" borderId="2" xfId="147" applyFont="1" applyFill="1" applyBorder="1" applyAlignment="1">
      <alignment horizontal="left" vertical="center" wrapText="1"/>
    </xf>
    <xf numFmtId="0" fontId="8" fillId="6" borderId="2" xfId="148" applyFont="1" applyFill="1" applyBorder="1" applyAlignment="1">
      <alignment horizontal="left" vertical="center" wrapText="1"/>
    </xf>
    <xf numFmtId="0" fontId="8" fillId="6" borderId="2" xfId="150" applyFont="1" applyFill="1" applyBorder="1" applyAlignment="1">
      <alignment horizontal="left" vertical="center" wrapText="1"/>
    </xf>
    <xf numFmtId="0" fontId="8" fillId="6" borderId="2" xfId="151" applyFont="1" applyFill="1" applyBorder="1" applyAlignment="1">
      <alignment horizontal="left" vertical="center" wrapText="1"/>
    </xf>
    <xf numFmtId="0" fontId="8" fillId="6" borderId="2" xfId="152" applyFont="1" applyFill="1" applyBorder="1" applyAlignment="1">
      <alignment vertical="center" wrapText="1"/>
    </xf>
    <xf numFmtId="0" fontId="8" fillId="6" borderId="2" xfId="154" applyFont="1" applyFill="1" applyBorder="1" applyAlignment="1">
      <alignment horizontal="left" vertical="center" wrapText="1"/>
    </xf>
    <xf numFmtId="0" fontId="8" fillId="6" borderId="2" xfId="155" applyFont="1" applyFill="1" applyBorder="1" applyAlignment="1">
      <alignment horizontal="left" vertical="center" wrapText="1"/>
    </xf>
    <xf numFmtId="0" fontId="8" fillId="6" borderId="2" xfId="156" applyFont="1" applyFill="1" applyBorder="1" applyAlignment="1">
      <alignment horizontal="left" vertical="center" wrapText="1"/>
    </xf>
    <xf numFmtId="0" fontId="8" fillId="6" borderId="2" xfId="158" applyFont="1" applyFill="1" applyBorder="1" applyAlignment="1">
      <alignment vertical="center" wrapText="1"/>
    </xf>
    <xf numFmtId="0" fontId="8" fillId="6" borderId="2" xfId="159" applyFont="1" applyFill="1" applyBorder="1" applyAlignment="1">
      <alignment horizontal="left" vertical="center" wrapText="1"/>
    </xf>
    <xf numFmtId="0" fontId="8" fillId="6" borderId="2" xfId="160" applyFont="1" applyFill="1" applyBorder="1" applyAlignment="1">
      <alignment horizontal="left" vertical="center" wrapText="1"/>
    </xf>
    <xf numFmtId="0" fontId="8" fillId="6" borderId="2" xfId="161" applyFont="1" applyFill="1" applyBorder="1" applyAlignment="1">
      <alignment horizontal="left" vertical="center" wrapText="1"/>
    </xf>
    <xf numFmtId="0" fontId="8" fillId="6" borderId="2" xfId="162" applyFont="1" applyFill="1" applyBorder="1" applyAlignment="1">
      <alignment horizontal="left" vertical="center" wrapText="1"/>
    </xf>
    <xf numFmtId="0" fontId="8" fillId="6" borderId="2" xfId="164" applyFont="1" applyFill="1" applyBorder="1" applyAlignment="1">
      <alignment horizontal="left" vertical="center" wrapText="1"/>
    </xf>
    <xf numFmtId="0" fontId="8" fillId="6" borderId="2" xfId="165" applyFont="1" applyFill="1" applyBorder="1" applyAlignment="1">
      <alignment horizontal="left" vertical="center" wrapText="1"/>
    </xf>
    <xf numFmtId="0" fontId="8" fillId="6" borderId="2" xfId="166" applyFont="1" applyFill="1" applyBorder="1" applyAlignment="1">
      <alignment horizontal="left" vertical="center" wrapText="1"/>
    </xf>
    <xf numFmtId="0" fontId="3" fillId="0" borderId="0" xfId="0" applyFont="1"/>
    <xf numFmtId="0" fontId="8" fillId="6" borderId="2" xfId="168" applyFont="1" applyFill="1" applyBorder="1" applyAlignment="1">
      <alignment horizontal="left" vertical="center" wrapText="1"/>
    </xf>
    <xf numFmtId="0" fontId="8" fillId="6" borderId="2" xfId="169" applyFont="1" applyFill="1" applyBorder="1" applyAlignment="1">
      <alignment horizontal="left" vertical="center" wrapText="1"/>
    </xf>
    <xf numFmtId="3" fontId="32" fillId="11" borderId="2" xfId="23" applyNumberFormat="1" applyFont="1" applyFill="1" applyBorder="1" applyAlignment="1">
      <alignment horizontal="center" vertical="center"/>
    </xf>
    <xf numFmtId="3" fontId="32" fillId="11" borderId="6" xfId="23" applyNumberFormat="1" applyFont="1" applyFill="1" applyBorder="1" applyAlignment="1">
      <alignment horizontal="center" vertical="center"/>
    </xf>
    <xf numFmtId="49" fontId="3" fillId="0" borderId="2" xfId="74" applyNumberFormat="1" applyFont="1" applyBorder="1" applyAlignment="1">
      <alignment horizontal="center" vertical="center" wrapText="1"/>
    </xf>
    <xf numFmtId="174" fontId="3" fillId="0" borderId="2" xfId="75" applyNumberFormat="1" applyFont="1" applyBorder="1" applyAlignment="1">
      <alignment horizontal="center" vertical="center" wrapText="1"/>
    </xf>
    <xf numFmtId="0" fontId="8" fillId="6" borderId="2" xfId="170" applyFont="1" applyFill="1" applyBorder="1" applyAlignment="1">
      <alignment horizontal="left" vertical="center" wrapText="1"/>
    </xf>
    <xf numFmtId="0" fontId="8" fillId="6" borderId="2" xfId="172" applyFont="1" applyFill="1" applyBorder="1" applyAlignment="1">
      <alignment horizontal="left" vertical="center" wrapText="1"/>
    </xf>
    <xf numFmtId="0" fontId="8" fillId="6" borderId="2" xfId="173" applyFont="1" applyFill="1" applyBorder="1" applyAlignment="1">
      <alignment horizontal="left" vertical="center" wrapText="1"/>
    </xf>
    <xf numFmtId="0" fontId="8" fillId="6" borderId="2" xfId="174" applyFont="1" applyFill="1" applyBorder="1" applyAlignment="1">
      <alignment horizontal="left" vertical="center" wrapText="1"/>
    </xf>
    <xf numFmtId="0" fontId="8" fillId="6" borderId="2" xfId="176" applyFont="1" applyFill="1" applyBorder="1" applyAlignment="1">
      <alignment horizontal="left" vertical="center" wrapText="1"/>
    </xf>
    <xf numFmtId="0" fontId="8" fillId="6" borderId="2" xfId="178" applyFont="1" applyFill="1" applyBorder="1" applyAlignment="1">
      <alignment horizontal="left" vertical="center" wrapText="1"/>
    </xf>
    <xf numFmtId="0" fontId="8" fillId="6" borderId="2" xfId="180" applyFont="1" applyFill="1" applyBorder="1" applyAlignment="1">
      <alignment horizontal="left" vertical="center" wrapText="1"/>
    </xf>
    <xf numFmtId="0" fontId="8" fillId="6" borderId="2" xfId="183" applyFont="1" applyFill="1" applyBorder="1" applyAlignment="1">
      <alignment horizontal="left" vertical="center" wrapText="1"/>
    </xf>
    <xf numFmtId="0" fontId="8" fillId="6" borderId="2" xfId="185" applyFont="1" applyFill="1" applyBorder="1" applyAlignment="1">
      <alignment horizontal="left" vertical="center" wrapText="1"/>
    </xf>
    <xf numFmtId="0" fontId="8" fillId="6" borderId="2" xfId="187" applyFont="1" applyFill="1" applyBorder="1" applyAlignment="1">
      <alignment horizontal="left" vertical="center" wrapText="1"/>
    </xf>
    <xf numFmtId="0" fontId="8" fillId="6" borderId="2" xfId="189" applyFont="1" applyFill="1" applyBorder="1" applyAlignment="1">
      <alignment horizontal="left" vertical="center" wrapText="1"/>
    </xf>
    <xf numFmtId="0" fontId="8" fillId="6" borderId="2" xfId="191" applyFont="1" applyFill="1" applyBorder="1" applyAlignment="1">
      <alignment horizontal="left" vertical="center" wrapText="1"/>
    </xf>
    <xf numFmtId="0" fontId="8" fillId="6" borderId="2" xfId="193" applyFont="1" applyFill="1" applyBorder="1" applyAlignment="1">
      <alignment horizontal="left" vertical="center" wrapText="1"/>
    </xf>
    <xf numFmtId="0" fontId="8" fillId="6" borderId="2" xfId="195" applyFont="1" applyFill="1" applyBorder="1" applyAlignment="1">
      <alignment horizontal="left" vertical="center" wrapText="1"/>
    </xf>
    <xf numFmtId="0" fontId="8" fillId="6" borderId="2" xfId="197" applyFont="1" applyFill="1" applyBorder="1" applyAlignment="1">
      <alignment horizontal="left" vertical="center" wrapText="1"/>
    </xf>
    <xf numFmtId="0" fontId="8" fillId="6" borderId="2" xfId="199" applyFont="1" applyFill="1" applyBorder="1" applyAlignment="1">
      <alignment horizontal="left" vertical="center" wrapText="1"/>
    </xf>
    <xf numFmtId="0" fontId="8" fillId="6" borderId="2" xfId="201" applyFont="1" applyFill="1" applyBorder="1" applyAlignment="1">
      <alignment horizontal="left" vertical="center" wrapText="1"/>
    </xf>
    <xf numFmtId="0" fontId="8" fillId="6" borderId="2" xfId="203" applyFont="1" applyFill="1" applyBorder="1" applyAlignment="1">
      <alignment horizontal="left" vertical="center" wrapText="1"/>
    </xf>
    <xf numFmtId="0" fontId="8" fillId="6" borderId="2" xfId="205" applyFont="1" applyFill="1" applyBorder="1" applyAlignment="1">
      <alignment horizontal="left" vertical="center" wrapText="1"/>
    </xf>
    <xf numFmtId="0" fontId="8" fillId="6" borderId="2" xfId="207" applyFont="1" applyFill="1" applyBorder="1" applyAlignment="1">
      <alignment horizontal="left" vertical="center" wrapText="1"/>
    </xf>
    <xf numFmtId="0" fontId="8" fillId="6" borderId="2" xfId="209" applyFont="1" applyFill="1" applyBorder="1" applyAlignment="1">
      <alignment horizontal="left" vertical="center" wrapText="1"/>
    </xf>
    <xf numFmtId="0" fontId="8" fillId="6" borderId="2" xfId="211" applyFont="1" applyFill="1" applyBorder="1" applyAlignment="1">
      <alignment horizontal="left" vertical="center" wrapText="1"/>
    </xf>
    <xf numFmtId="0" fontId="8" fillId="6" borderId="2" xfId="213" applyFont="1" applyFill="1" applyBorder="1" applyAlignment="1">
      <alignment horizontal="left" vertical="center" wrapText="1"/>
    </xf>
    <xf numFmtId="0" fontId="8" fillId="6" borderId="2" xfId="215" applyFont="1" applyFill="1" applyBorder="1" applyAlignment="1">
      <alignment horizontal="left" vertical="center" wrapText="1"/>
    </xf>
    <xf numFmtId="0" fontId="8" fillId="6" borderId="2" xfId="217" applyFont="1" applyFill="1" applyBorder="1" applyAlignment="1">
      <alignment horizontal="left" vertical="center" wrapText="1"/>
    </xf>
    <xf numFmtId="0" fontId="8" fillId="6" borderId="2" xfId="219" applyFont="1" applyFill="1" applyBorder="1" applyAlignment="1">
      <alignment horizontal="left" vertical="center" wrapText="1"/>
    </xf>
    <xf numFmtId="0" fontId="8" fillId="6" borderId="2" xfId="224" applyFont="1" applyFill="1" applyBorder="1" applyAlignment="1">
      <alignment horizontal="left" vertical="center" wrapText="1"/>
    </xf>
    <xf numFmtId="0" fontId="8" fillId="6" borderId="2" xfId="226" applyFont="1" applyFill="1" applyBorder="1" applyAlignment="1">
      <alignment horizontal="left" vertical="center" wrapText="1"/>
    </xf>
    <xf numFmtId="0" fontId="8" fillId="6" borderId="2" xfId="228" applyFont="1" applyFill="1" applyBorder="1" applyAlignment="1">
      <alignment horizontal="left" vertical="center" wrapText="1"/>
    </xf>
    <xf numFmtId="0" fontId="3" fillId="0" borderId="1" xfId="14" applyFont="1" applyBorder="1" applyAlignment="1">
      <alignment horizontal="center" vertical="center" wrapText="1"/>
    </xf>
    <xf numFmtId="0" fontId="8" fillId="6" borderId="2" xfId="230" applyFont="1" applyFill="1" applyBorder="1" applyAlignment="1">
      <alignment horizontal="left" vertical="center" wrapText="1"/>
    </xf>
    <xf numFmtId="0" fontId="3" fillId="0" borderId="4" xfId="14" applyFont="1" applyBorder="1" applyAlignment="1">
      <alignment horizontal="center" vertical="center" wrapText="1"/>
    </xf>
    <xf numFmtId="168" fontId="3" fillId="0" borderId="4" xfId="14" applyNumberFormat="1" applyFont="1" applyBorder="1" applyAlignment="1">
      <alignment horizontal="center" vertical="center" wrapText="1"/>
    </xf>
    <xf numFmtId="0" fontId="8" fillId="6" borderId="2" xfId="232" applyFont="1" applyFill="1" applyBorder="1" applyAlignment="1">
      <alignment horizontal="left" vertical="center" wrapText="1"/>
    </xf>
    <xf numFmtId="0" fontId="8" fillId="6" borderId="2" xfId="234" applyFont="1" applyFill="1" applyBorder="1" applyAlignment="1">
      <alignment horizontal="left" vertical="center" wrapText="1"/>
    </xf>
    <xf numFmtId="0" fontId="8" fillId="6" borderId="2" xfId="236" applyFont="1" applyFill="1" applyBorder="1" applyAlignment="1">
      <alignment horizontal="left" vertical="center" wrapText="1"/>
    </xf>
    <xf numFmtId="0" fontId="8" fillId="6" borderId="2" xfId="238" applyFont="1" applyFill="1" applyBorder="1" applyAlignment="1">
      <alignment horizontal="left" vertical="center" wrapText="1"/>
    </xf>
    <xf numFmtId="0" fontId="8" fillId="6" borderId="2" xfId="240" applyFont="1" applyFill="1" applyBorder="1" applyAlignment="1">
      <alignment horizontal="left" vertical="center" wrapText="1"/>
    </xf>
    <xf numFmtId="0" fontId="3" fillId="0" borderId="3" xfId="14" applyFont="1" applyBorder="1" applyAlignment="1">
      <alignment horizontal="center" vertical="center" wrapText="1"/>
    </xf>
    <xf numFmtId="168" fontId="3" fillId="0" borderId="3" xfId="14" applyNumberFormat="1" applyFont="1" applyBorder="1" applyAlignment="1">
      <alignment horizontal="center" vertical="center" wrapText="1"/>
    </xf>
    <xf numFmtId="174" fontId="3" fillId="8" borderId="2" xfId="76" applyNumberFormat="1" applyFont="1" applyFill="1" applyBorder="1" applyAlignment="1">
      <alignment horizontal="center" vertical="center" wrapText="1"/>
    </xf>
    <xf numFmtId="0" fontId="8" fillId="6" borderId="2" xfId="242" applyFont="1" applyFill="1" applyBorder="1" applyAlignment="1">
      <alignment horizontal="left" vertical="center" wrapText="1"/>
    </xf>
    <xf numFmtId="0" fontId="8" fillId="6" borderId="2" xfId="244" applyFont="1" applyFill="1" applyBorder="1" applyAlignment="1">
      <alignment horizontal="left" vertical="center" wrapText="1"/>
    </xf>
    <xf numFmtId="49" fontId="3" fillId="8" borderId="2" xfId="223" applyNumberFormat="1" applyFont="1" applyFill="1" applyBorder="1" applyAlignment="1">
      <alignment horizontal="center" vertical="center" wrapText="1"/>
    </xf>
    <xf numFmtId="0" fontId="8" fillId="6" borderId="2" xfId="246" applyFont="1" applyFill="1" applyBorder="1" applyAlignment="1">
      <alignment horizontal="left" vertical="center" wrapText="1"/>
    </xf>
    <xf numFmtId="0" fontId="8" fillId="6" borderId="2" xfId="248" applyFont="1" applyFill="1" applyBorder="1" applyAlignment="1">
      <alignment horizontal="left" vertical="center" wrapText="1"/>
    </xf>
    <xf numFmtId="0" fontId="8" fillId="6" borderId="2" xfId="250" applyFont="1" applyFill="1" applyBorder="1" applyAlignment="1">
      <alignment horizontal="left" vertical="center" wrapText="1"/>
    </xf>
    <xf numFmtId="0" fontId="8" fillId="6" borderId="2" xfId="252" applyFont="1" applyFill="1" applyBorder="1" applyAlignment="1">
      <alignment horizontal="left" vertical="center" wrapText="1"/>
    </xf>
    <xf numFmtId="174" fontId="3" fillId="8" borderId="2" xfId="82" applyNumberFormat="1" applyFont="1" applyFill="1" applyBorder="1" applyAlignment="1">
      <alignment horizontal="center" vertical="center" wrapText="1"/>
    </xf>
    <xf numFmtId="0" fontId="3" fillId="6" borderId="1" xfId="14" applyFont="1" applyFill="1" applyBorder="1" applyAlignment="1">
      <alignment horizontal="center" vertical="center" wrapText="1"/>
    </xf>
    <xf numFmtId="0" fontId="8" fillId="6" borderId="2" xfId="254" applyFont="1" applyFill="1" applyBorder="1" applyAlignment="1">
      <alignment horizontal="left" vertical="center" wrapText="1"/>
    </xf>
    <xf numFmtId="0" fontId="8" fillId="6" borderId="2" xfId="256" applyFont="1" applyFill="1" applyBorder="1" applyAlignment="1">
      <alignment horizontal="left" vertical="center" wrapText="1"/>
    </xf>
    <xf numFmtId="0" fontId="8" fillId="6" borderId="2" xfId="258" applyFont="1" applyFill="1" applyBorder="1" applyAlignment="1">
      <alignment horizontal="left" vertical="center" wrapText="1"/>
    </xf>
    <xf numFmtId="0" fontId="8" fillId="6" borderId="2" xfId="260" applyFont="1" applyFill="1" applyBorder="1" applyAlignment="1">
      <alignment horizontal="left" vertical="center" wrapText="1"/>
    </xf>
    <xf numFmtId="0" fontId="8" fillId="6" borderId="2" xfId="262" applyFont="1" applyFill="1" applyBorder="1" applyAlignment="1">
      <alignment horizontal="left" vertical="center" wrapText="1"/>
    </xf>
    <xf numFmtId="0" fontId="8" fillId="6" borderId="0" xfId="264" applyFont="1" applyFill="1" applyAlignment="1">
      <alignment vertical="center" wrapText="1"/>
    </xf>
    <xf numFmtId="49" fontId="3" fillId="8" borderId="2" xfId="283" applyNumberFormat="1" applyFont="1" applyFill="1" applyBorder="1" applyAlignment="1">
      <alignment horizontal="center" vertical="center" wrapText="1"/>
    </xf>
    <xf numFmtId="0" fontId="8" fillId="6" borderId="2" xfId="266" applyFont="1" applyFill="1" applyBorder="1" applyAlignment="1">
      <alignment horizontal="left" vertical="center" wrapText="1"/>
    </xf>
    <xf numFmtId="0" fontId="8" fillId="6" borderId="2" xfId="268" applyFont="1" applyFill="1" applyBorder="1" applyAlignment="1">
      <alignment horizontal="left" vertical="center" wrapText="1"/>
    </xf>
    <xf numFmtId="0" fontId="8" fillId="6" borderId="2" xfId="270" applyFont="1" applyFill="1" applyBorder="1" applyAlignment="1">
      <alignment horizontal="left" vertical="center" wrapText="1"/>
    </xf>
    <xf numFmtId="0" fontId="8" fillId="6" borderId="2" xfId="272" applyFont="1" applyFill="1" applyBorder="1" applyAlignment="1">
      <alignment horizontal="left" vertical="center" wrapText="1"/>
    </xf>
    <xf numFmtId="0" fontId="8" fillId="6" borderId="2" xfId="278" applyFont="1" applyFill="1" applyBorder="1" applyAlignment="1">
      <alignment horizontal="left" vertical="center" wrapText="1"/>
    </xf>
    <xf numFmtId="0" fontId="8" fillId="6" borderId="2" xfId="280" applyFont="1" applyFill="1" applyBorder="1" applyAlignment="1">
      <alignment horizontal="left" vertical="center" wrapText="1"/>
    </xf>
    <xf numFmtId="0" fontId="8" fillId="6" borderId="2" xfId="85" applyFont="1" applyFill="1" applyBorder="1" applyAlignment="1">
      <alignment horizontal="left" vertical="center" wrapText="1"/>
    </xf>
    <xf numFmtId="0" fontId="8" fillId="6" borderId="2" xfId="87" applyFont="1" applyFill="1" applyBorder="1" applyAlignment="1">
      <alignment horizontal="left" vertical="center" wrapText="1"/>
    </xf>
    <xf numFmtId="0" fontId="8" fillId="6" borderId="2" xfId="89" applyFont="1" applyFill="1" applyBorder="1" applyAlignment="1">
      <alignment horizontal="left" vertical="center" wrapText="1"/>
    </xf>
    <xf numFmtId="174" fontId="9" fillId="0" borderId="2" xfId="14" applyNumberFormat="1" applyFont="1" applyBorder="1" applyAlignment="1">
      <alignment horizontal="center" vertical="center" wrapText="1"/>
    </xf>
    <xf numFmtId="3" fontId="9" fillId="0" borderId="2" xfId="14" applyNumberFormat="1" applyFont="1" applyBorder="1" applyAlignment="1">
      <alignment horizontal="center" vertical="center" wrapText="1"/>
    </xf>
    <xf numFmtId="0" fontId="9" fillId="0" borderId="0" xfId="14" applyFont="1" applyAlignment="1">
      <alignment horizontal="center" vertical="center" wrapText="1"/>
    </xf>
    <xf numFmtId="0" fontId="3" fillId="0" borderId="0" xfId="14" applyFont="1" applyAlignment="1">
      <alignment horizontal="center" vertical="center" wrapText="1"/>
    </xf>
    <xf numFmtId="0" fontId="0" fillId="4" borderId="0" xfId="0" applyFill="1" applyAlignment="1">
      <alignment wrapText="1"/>
    </xf>
    <xf numFmtId="14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6" fontId="10" fillId="9" borderId="2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8" fillId="0" borderId="2" xfId="2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0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175" fontId="17" fillId="0" borderId="2" xfId="1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 wrapText="1"/>
    </xf>
    <xf numFmtId="2" fontId="8" fillId="0" borderId="2" xfId="7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 wrapText="1"/>
    </xf>
    <xf numFmtId="9" fontId="10" fillId="0" borderId="2" xfId="1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top" wrapText="1"/>
    </xf>
    <xf numFmtId="14" fontId="15" fillId="0" borderId="2" xfId="0" applyNumberFormat="1" applyFont="1" applyBorder="1"/>
    <xf numFmtId="4" fontId="8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/>
    </xf>
    <xf numFmtId="0" fontId="15" fillId="0" borderId="0" xfId="0" applyFont="1"/>
    <xf numFmtId="0" fontId="3" fillId="0" borderId="2" xfId="0" applyFont="1" applyBorder="1" applyAlignment="1">
      <alignment horizontal="left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0" fontId="17" fillId="0" borderId="0" xfId="2" applyFont="1" applyAlignment="1">
      <alignment horizontal="left" wrapText="1"/>
    </xf>
    <xf numFmtId="169" fontId="23" fillId="0" borderId="0" xfId="0" applyNumberFormat="1" applyFont="1" applyAlignment="1">
      <alignment wrapText="1"/>
    </xf>
    <xf numFmtId="0" fontId="23" fillId="0" borderId="2" xfId="0" applyFont="1" applyBorder="1" applyAlignment="1">
      <alignment wrapText="1"/>
    </xf>
    <xf numFmtId="0" fontId="17" fillId="0" borderId="2" xfId="2" applyFont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75" fontId="17" fillId="5" borderId="2" xfId="1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2" xfId="2" applyFont="1" applyBorder="1" applyAlignment="1">
      <alignment horizontal="center" wrapText="1"/>
    </xf>
    <xf numFmtId="49" fontId="31" fillId="0" borderId="2" xfId="2" applyNumberFormat="1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168" fontId="31" fillId="0" borderId="2" xfId="2" applyNumberFormat="1" applyFont="1" applyBorder="1" applyAlignment="1">
      <alignment horizontal="center" vertical="center" wrapText="1"/>
    </xf>
    <xf numFmtId="168" fontId="23" fillId="0" borderId="2" xfId="0" applyNumberFormat="1" applyFont="1" applyBorder="1" applyAlignment="1">
      <alignment horizontal="center" vertical="center" wrapText="1"/>
    </xf>
    <xf numFmtId="166" fontId="31" fillId="0" borderId="2" xfId="1" applyNumberFormat="1" applyFont="1" applyBorder="1" applyAlignment="1">
      <alignment horizontal="center" vertical="center" wrapText="1"/>
    </xf>
    <xf numFmtId="175" fontId="31" fillId="0" borderId="2" xfId="1" applyNumberFormat="1" applyFont="1" applyBorder="1" applyAlignment="1">
      <alignment horizontal="center" vertical="center" wrapText="1"/>
    </xf>
    <xf numFmtId="175" fontId="31" fillId="5" borderId="2" xfId="1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wrapText="1"/>
    </xf>
    <xf numFmtId="169" fontId="16" fillId="3" borderId="2" xfId="0" applyNumberFormat="1" applyFont="1" applyFill="1" applyBorder="1" applyAlignment="1">
      <alignment vertical="center" wrapText="1"/>
    </xf>
    <xf numFmtId="169" fontId="16" fillId="0" borderId="2" xfId="0" applyNumberFormat="1" applyFont="1" applyBorder="1" applyAlignment="1">
      <alignment vertical="center" wrapText="1"/>
    </xf>
    <xf numFmtId="0" fontId="31" fillId="0" borderId="8" xfId="0" applyFont="1" applyBorder="1" applyAlignment="1">
      <alignment wrapText="1"/>
    </xf>
    <xf numFmtId="175" fontId="17" fillId="5" borderId="6" xfId="1" applyNumberFormat="1" applyFont="1" applyFill="1" applyBorder="1" applyAlignment="1">
      <alignment horizontal="center" vertical="center" wrapText="1"/>
    </xf>
    <xf numFmtId="169" fontId="16" fillId="0" borderId="6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6" fontId="15" fillId="0" borderId="3" xfId="3" applyNumberFormat="1" applyFont="1" applyBorder="1" applyAlignment="1">
      <alignment horizontal="center" vertical="center"/>
    </xf>
    <xf numFmtId="49" fontId="36" fillId="0" borderId="3" xfId="3" applyNumberFormat="1" applyFont="1" applyBorder="1" applyAlignment="1">
      <alignment horizontal="left" vertical="center" wrapText="1"/>
    </xf>
    <xf numFmtId="0" fontId="0" fillId="0" borderId="3" xfId="0" applyBorder="1"/>
    <xf numFmtId="0" fontId="15" fillId="0" borderId="2" xfId="3" applyFont="1" applyBorder="1" applyAlignment="1">
      <alignment horizontal="center" vertical="center"/>
    </xf>
    <xf numFmtId="176" fontId="15" fillId="0" borderId="2" xfId="3" applyNumberFormat="1" applyFont="1" applyBorder="1" applyAlignment="1">
      <alignment horizontal="center" vertical="center"/>
    </xf>
    <xf numFmtId="49" fontId="36" fillId="0" borderId="2" xfId="3" applyNumberFormat="1" applyFont="1" applyBorder="1" applyAlignment="1">
      <alignment horizontal="left" vertical="center" wrapText="1"/>
    </xf>
    <xf numFmtId="49" fontId="37" fillId="0" borderId="2" xfId="3" applyNumberFormat="1" applyFont="1" applyBorder="1" applyAlignment="1">
      <alignment horizontal="left" vertical="center" wrapText="1"/>
    </xf>
    <xf numFmtId="0" fontId="5" fillId="0" borderId="2" xfId="3" applyBorder="1"/>
    <xf numFmtId="0" fontId="36" fillId="0" borderId="2" xfId="3" applyFont="1" applyBorder="1" applyAlignment="1">
      <alignment vertical="center"/>
    </xf>
    <xf numFmtId="0" fontId="36" fillId="0" borderId="2" xfId="3" applyFont="1" applyBorder="1"/>
    <xf numFmtId="176" fontId="1" fillId="0" borderId="2" xfId="3" applyNumberFormat="1" applyFont="1" applyBorder="1" applyAlignment="1">
      <alignment horizontal="center" vertical="center"/>
    </xf>
    <xf numFmtId="0" fontId="36" fillId="0" borderId="2" xfId="3" applyFont="1" applyBorder="1" applyAlignment="1">
      <alignment wrapText="1"/>
    </xf>
    <xf numFmtId="0" fontId="9" fillId="0" borderId="0" xfId="3" applyFont="1"/>
    <xf numFmtId="0" fontId="15" fillId="0" borderId="8" xfId="3" applyFont="1" applyBorder="1" applyAlignment="1">
      <alignment horizontal="center" vertical="center"/>
    </xf>
    <xf numFmtId="0" fontId="3" fillId="0" borderId="8" xfId="0" applyFont="1" applyBorder="1"/>
    <xf numFmtId="171" fontId="35" fillId="0" borderId="2" xfId="3" applyNumberFormat="1" applyFont="1" applyBorder="1" applyAlignment="1">
      <alignment horizontal="center" vertical="center"/>
    </xf>
    <xf numFmtId="177" fontId="35" fillId="0" borderId="2" xfId="3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5" fillId="0" borderId="2" xfId="3" applyFont="1" applyBorder="1" applyAlignment="1">
      <alignment horizontal="left" vertical="center"/>
    </xf>
    <xf numFmtId="0" fontId="9" fillId="0" borderId="0" xfId="0" applyFont="1"/>
    <xf numFmtId="165" fontId="3" fillId="0" borderId="2" xfId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14" fontId="19" fillId="0" borderId="2" xfId="0" applyNumberFormat="1" applyFont="1" applyBorder="1" applyAlignment="1">
      <alignment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9" fillId="0" borderId="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1" fontId="17" fillId="9" borderId="2" xfId="14" applyNumberFormat="1" applyFont="1" applyFill="1" applyBorder="1" applyAlignment="1">
      <alignment horizontal="center" vertical="center" wrapText="1"/>
    </xf>
    <xf numFmtId="0" fontId="27" fillId="9" borderId="2" xfId="14" applyFont="1" applyFill="1" applyBorder="1" applyAlignment="1">
      <alignment horizontal="center" vertical="center" wrapText="1"/>
    </xf>
    <xf numFmtId="165" fontId="8" fillId="9" borderId="2" xfId="80" applyFont="1" applyFill="1" applyBorder="1" applyAlignment="1">
      <alignment horizontal="center" vertical="center"/>
    </xf>
    <xf numFmtId="0" fontId="8" fillId="9" borderId="2" xfId="23" applyFont="1" applyFill="1" applyBorder="1" applyAlignment="1">
      <alignment horizontal="center" vertical="center"/>
    </xf>
    <xf numFmtId="166" fontId="27" fillId="9" borderId="2" xfId="80" applyNumberFormat="1" applyFont="1" applyFill="1" applyBorder="1" applyAlignment="1">
      <alignment horizontal="center" vertical="center" wrapText="1"/>
    </xf>
    <xf numFmtId="168" fontId="8" fillId="9" borderId="2" xfId="14" applyNumberFormat="1" applyFont="1" applyFill="1" applyBorder="1"/>
    <xf numFmtId="3" fontId="27" fillId="9" borderId="2" xfId="14" applyNumberFormat="1" applyFont="1" applyFill="1" applyBorder="1" applyAlignment="1">
      <alignment horizontal="center" vertical="center" wrapText="1"/>
    </xf>
    <xf numFmtId="173" fontId="19" fillId="9" borderId="2" xfId="14" applyNumberFormat="1" applyFont="1" applyFill="1" applyBorder="1" applyAlignment="1">
      <alignment horizontal="center" vertical="center" wrapText="1"/>
    </xf>
    <xf numFmtId="49" fontId="28" fillId="9" borderId="2" xfId="14" applyNumberFormat="1" applyFont="1" applyFill="1" applyBorder="1" applyAlignment="1">
      <alignment horizontal="center" vertical="center" wrapText="1"/>
    </xf>
    <xf numFmtId="3" fontId="28" fillId="9" borderId="2" xfId="14" applyNumberFormat="1" applyFont="1" applyFill="1" applyBorder="1" applyAlignment="1">
      <alignment horizontal="center" vertical="center" wrapText="1"/>
    </xf>
    <xf numFmtId="0" fontId="8" fillId="9" borderId="2" xfId="14" applyFont="1" applyFill="1" applyBorder="1" applyAlignment="1">
      <alignment horizontal="center" vertical="center" wrapText="1"/>
    </xf>
    <xf numFmtId="0" fontId="8" fillId="9" borderId="2" xfId="14" applyFont="1" applyFill="1" applyBorder="1" applyAlignment="1">
      <alignment wrapText="1"/>
    </xf>
    <xf numFmtId="0" fontId="10" fillId="9" borderId="0" xfId="14" applyFont="1" applyFill="1"/>
    <xf numFmtId="1" fontId="17" fillId="9" borderId="2" xfId="14" applyNumberFormat="1" applyFont="1" applyFill="1" applyBorder="1" applyAlignment="1" applyProtection="1">
      <alignment horizontal="center" vertical="center" wrapText="1"/>
      <protection locked="0"/>
    </xf>
    <xf numFmtId="0" fontId="8" fillId="9" borderId="2" xfId="14" applyFont="1" applyFill="1" applyBorder="1" applyAlignment="1">
      <alignment vertical="center" wrapText="1"/>
    </xf>
    <xf numFmtId="0" fontId="8" fillId="9" borderId="0" xfId="14" applyFont="1" applyFill="1"/>
    <xf numFmtId="166" fontId="8" fillId="9" borderId="2" xfId="80" applyNumberFormat="1" applyFont="1" applyFill="1" applyBorder="1" applyAlignment="1">
      <alignment horizontal="center" vertical="center"/>
    </xf>
    <xf numFmtId="3" fontId="8" fillId="9" borderId="2" xfId="23" applyNumberFormat="1" applyFont="1" applyFill="1" applyBorder="1" applyAlignment="1">
      <alignment horizontal="center" vertical="center"/>
    </xf>
    <xf numFmtId="173" fontId="19" fillId="9" borderId="2" xfId="23" applyNumberFormat="1" applyFont="1" applyFill="1" applyBorder="1" applyAlignment="1">
      <alignment horizontal="center" vertical="center"/>
    </xf>
    <xf numFmtId="0" fontId="39" fillId="0" borderId="0" xfId="14" applyFont="1" applyAlignment="1">
      <alignment horizontal="left" vertical="center" wrapText="1"/>
    </xf>
    <xf numFmtId="0" fontId="29" fillId="0" borderId="2" xfId="14" applyFont="1" applyBorder="1" applyAlignment="1">
      <alignment horizontal="center" vertical="center" wrapText="1"/>
    </xf>
    <xf numFmtId="0" fontId="19" fillId="0" borderId="0" xfId="14" applyFont="1" applyAlignment="1">
      <alignment horizontal="center" vertical="center" wrapText="1"/>
    </xf>
    <xf numFmtId="178" fontId="19" fillId="0" borderId="2" xfId="14" applyNumberFormat="1" applyFont="1" applyBorder="1" applyAlignment="1">
      <alignment horizontal="center" vertical="center" wrapText="1"/>
    </xf>
    <xf numFmtId="178" fontId="19" fillId="0" borderId="1" xfId="14" applyNumberFormat="1" applyFont="1" applyBorder="1" applyAlignment="1">
      <alignment horizontal="center" vertical="center" wrapText="1"/>
    </xf>
    <xf numFmtId="178" fontId="19" fillId="0" borderId="4" xfId="14" applyNumberFormat="1" applyFont="1" applyBorder="1" applyAlignment="1">
      <alignment horizontal="center" vertical="center" wrapText="1"/>
    </xf>
    <xf numFmtId="178" fontId="19" fillId="0" borderId="3" xfId="14" applyNumberFormat="1" applyFont="1" applyBorder="1" applyAlignment="1">
      <alignment horizontal="center" vertical="center" wrapText="1"/>
    </xf>
    <xf numFmtId="165" fontId="3" fillId="0" borderId="1" xfId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wrapText="1"/>
    </xf>
    <xf numFmtId="14" fontId="9" fillId="0" borderId="2" xfId="0" applyNumberFormat="1" applyFont="1" applyBorder="1" applyAlignment="1">
      <alignment vertical="center" wrapText="1"/>
    </xf>
    <xf numFmtId="166" fontId="26" fillId="0" borderId="2" xfId="80" applyNumberFormat="1" applyFont="1" applyBorder="1" applyAlignment="1">
      <alignment horizontal="center" vertical="center" wrapText="1"/>
    </xf>
    <xf numFmtId="168" fontId="26" fillId="0" borderId="2" xfId="14" applyNumberFormat="1" applyFont="1" applyBorder="1" applyAlignment="1">
      <alignment horizontal="center" vertical="center" wrapText="1"/>
    </xf>
    <xf numFmtId="173" fontId="29" fillId="0" borderId="2" xfId="14" applyNumberFormat="1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4" fontId="26" fillId="0" borderId="2" xfId="14" applyNumberFormat="1" applyFont="1" applyBorder="1" applyAlignment="1">
      <alignment horizontal="center" vertical="center" wrapText="1"/>
    </xf>
    <xf numFmtId="173" fontId="19" fillId="0" borderId="2" xfId="23" applyNumberFormat="1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6" fontId="3" fillId="3" borderId="2" xfId="1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wrapText="1"/>
    </xf>
    <xf numFmtId="166" fontId="10" fillId="9" borderId="2" xfId="80" applyNumberFormat="1" applyFont="1" applyFill="1" applyBorder="1" applyAlignment="1">
      <alignment horizontal="center" vertical="center"/>
    </xf>
    <xf numFmtId="168" fontId="10" fillId="9" borderId="2" xfId="80" applyNumberFormat="1" applyFont="1" applyFill="1" applyBorder="1" applyAlignment="1">
      <alignment horizontal="center" vertical="center"/>
    </xf>
    <xf numFmtId="173" fontId="19" fillId="9" borderId="2" xfId="23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8" borderId="2" xfId="0" applyNumberFormat="1" applyFont="1" applyFill="1" applyBorder="1" applyAlignment="1">
      <alignment horizontal="center" vertical="center" wrapText="1"/>
    </xf>
    <xf numFmtId="49" fontId="27" fillId="0" borderId="2" xfId="14" applyNumberFormat="1" applyFont="1" applyBorder="1" applyAlignment="1">
      <alignment horizontal="center" vertical="center" wrapText="1"/>
    </xf>
    <xf numFmtId="49" fontId="26" fillId="11" borderId="2" xfId="14" applyNumberFormat="1" applyFont="1" applyFill="1" applyBorder="1" applyAlignment="1">
      <alignment horizontal="center" vertical="center" wrapText="1"/>
    </xf>
    <xf numFmtId="49" fontId="8" fillId="0" borderId="2" xfId="23" applyNumberFormat="1" applyFont="1" applyBorder="1" applyAlignment="1">
      <alignment horizontal="center" vertical="center"/>
    </xf>
    <xf numFmtId="49" fontId="10" fillId="0" borderId="2" xfId="14" applyNumberFormat="1" applyFont="1" applyBorder="1" applyAlignment="1">
      <alignment horizontal="center"/>
    </xf>
    <xf numFmtId="49" fontId="10" fillId="0" borderId="15" xfId="14" applyNumberFormat="1" applyFont="1" applyBorder="1" applyAlignment="1">
      <alignment horizontal="left"/>
    </xf>
    <xf numFmtId="49" fontId="27" fillId="9" borderId="2" xfId="14" applyNumberFormat="1" applyFont="1" applyFill="1" applyBorder="1" applyAlignment="1">
      <alignment horizontal="center" vertical="center" wrapText="1"/>
    </xf>
    <xf numFmtId="49" fontId="8" fillId="9" borderId="2" xfId="23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3" fillId="0" borderId="6" xfId="0" applyNumberFormat="1" applyFon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/>
    </xf>
    <xf numFmtId="0" fontId="0" fillId="0" borderId="6" xfId="0" applyBorder="1"/>
    <xf numFmtId="165" fontId="0" fillId="0" borderId="6" xfId="0" applyNumberFormat="1" applyBorder="1"/>
    <xf numFmtId="0" fontId="15" fillId="0" borderId="2" xfId="0" applyFont="1" applyBorder="1" applyAlignment="1">
      <alignment horizontal="center" vertical="center"/>
    </xf>
    <xf numFmtId="169" fontId="16" fillId="7" borderId="2" xfId="0" applyNumberFormat="1" applyFont="1" applyFill="1" applyBorder="1" applyAlignment="1">
      <alignment vertical="center" wrapText="1"/>
    </xf>
    <xf numFmtId="14" fontId="23" fillId="0" borderId="2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wrapText="1"/>
    </xf>
    <xf numFmtId="0" fontId="10" fillId="6" borderId="1" xfId="14" applyFont="1" applyFill="1" applyBorder="1" applyAlignment="1">
      <alignment horizontal="center" vertical="center" wrapText="1"/>
    </xf>
    <xf numFmtId="0" fontId="10" fillId="6" borderId="3" xfId="14" applyFont="1" applyFill="1" applyBorder="1" applyAlignment="1">
      <alignment horizontal="center" vertical="center" wrapText="1"/>
    </xf>
    <xf numFmtId="0" fontId="8" fillId="0" borderId="0" xfId="14" applyFont="1" applyAlignment="1">
      <alignment wrapText="1"/>
    </xf>
    <xf numFmtId="0" fontId="8" fillId="0" borderId="0" xfId="14" applyFont="1" applyAlignment="1">
      <alignment horizontal="center" wrapText="1"/>
    </xf>
    <xf numFmtId="0" fontId="10" fillId="8" borderId="0" xfId="14" applyFont="1" applyFill="1" applyAlignment="1">
      <alignment horizontal="left" wrapText="1"/>
    </xf>
    <xf numFmtId="0" fontId="8" fillId="0" borderId="2" xfId="14" applyFont="1" applyBorder="1" applyAlignment="1">
      <alignment horizontal="center" vertical="center"/>
    </xf>
    <xf numFmtId="1" fontId="8" fillId="0" borderId="8" xfId="14" applyNumberFormat="1" applyFont="1" applyBorder="1" applyAlignment="1">
      <alignment horizontal="center" vertical="center" wrapText="1"/>
    </xf>
    <xf numFmtId="49" fontId="27" fillId="6" borderId="2" xfId="14" applyNumberFormat="1" applyFont="1" applyFill="1" applyBorder="1" applyAlignment="1">
      <alignment horizontal="center" vertical="center" wrapText="1"/>
    </xf>
    <xf numFmtId="0" fontId="8" fillId="0" borderId="2" xfId="14" applyFont="1" applyBorder="1" applyAlignment="1">
      <alignment horizontal="center" wrapText="1"/>
    </xf>
    <xf numFmtId="0" fontId="8" fillId="13" borderId="2" xfId="14" applyFont="1" applyFill="1" applyBorder="1" applyAlignment="1">
      <alignment horizontal="center" vertical="center"/>
    </xf>
    <xf numFmtId="0" fontId="27" fillId="13" borderId="2" xfId="14" applyFont="1" applyFill="1" applyBorder="1" applyAlignment="1">
      <alignment horizontal="center" vertical="center" wrapText="1"/>
    </xf>
    <xf numFmtId="1" fontId="8" fillId="13" borderId="8" xfId="14" applyNumberFormat="1" applyFont="1" applyFill="1" applyBorder="1" applyAlignment="1">
      <alignment horizontal="center" vertical="center" wrapText="1"/>
    </xf>
    <xf numFmtId="165" fontId="8" fillId="13" borderId="2" xfId="80" applyFont="1" applyFill="1" applyBorder="1" applyAlignment="1">
      <alignment horizontal="center" vertical="center" wrapText="1"/>
    </xf>
    <xf numFmtId="166" fontId="27" fillId="13" borderId="2" xfId="80" applyNumberFormat="1" applyFont="1" applyFill="1" applyBorder="1" applyAlignment="1">
      <alignment horizontal="center" vertical="center" wrapText="1"/>
    </xf>
    <xf numFmtId="168" fontId="8" fillId="13" borderId="2" xfId="14" applyNumberFormat="1" applyFont="1" applyFill="1" applyBorder="1"/>
    <xf numFmtId="3" fontId="27" fillId="13" borderId="2" xfId="14" applyNumberFormat="1" applyFont="1" applyFill="1" applyBorder="1" applyAlignment="1">
      <alignment horizontal="center" vertical="center" wrapText="1"/>
    </xf>
    <xf numFmtId="49" fontId="27" fillId="13" borderId="2" xfId="14" applyNumberFormat="1" applyFont="1" applyFill="1" applyBorder="1" applyAlignment="1">
      <alignment horizontal="center" vertical="center" wrapText="1"/>
    </xf>
    <xf numFmtId="0" fontId="3" fillId="13" borderId="2" xfId="14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8" fillId="13" borderId="2" xfId="14" applyFont="1" applyFill="1" applyBorder="1" applyAlignment="1">
      <alignment horizontal="center" wrapText="1"/>
    </xf>
    <xf numFmtId="49" fontId="26" fillId="6" borderId="2" xfId="14" applyNumberFormat="1" applyFont="1" applyFill="1" applyBorder="1" applyAlignment="1">
      <alignment horizontal="center" vertical="center" wrapText="1"/>
    </xf>
    <xf numFmtId="166" fontId="10" fillId="0" borderId="2" xfId="80" applyNumberFormat="1" applyFont="1" applyBorder="1" applyAlignment="1">
      <alignment horizontal="center" vertical="center" wrapText="1"/>
    </xf>
    <xf numFmtId="3" fontId="8" fillId="0" borderId="2" xfId="14" applyNumberFormat="1" applyFont="1" applyBorder="1" applyAlignment="1">
      <alignment horizontal="center" vertical="center" wrapText="1"/>
    </xf>
    <xf numFmtId="49" fontId="10" fillId="6" borderId="2" xfId="14" applyNumberFormat="1" applyFont="1" applyFill="1" applyBorder="1" applyAlignment="1">
      <alignment horizontal="center" vertical="center" wrapText="1"/>
    </xf>
    <xf numFmtId="1" fontId="8" fillId="0" borderId="8" xfId="14" applyNumberFormat="1" applyFont="1" applyBorder="1" applyAlignment="1" applyProtection="1">
      <alignment horizontal="center" vertical="center" wrapText="1"/>
      <protection locked="0"/>
    </xf>
    <xf numFmtId="168" fontId="8" fillId="0" borderId="2" xfId="23" applyNumberFormat="1" applyFont="1" applyBorder="1" applyAlignment="1">
      <alignment horizontal="center" vertical="center"/>
    </xf>
    <xf numFmtId="0" fontId="27" fillId="0" borderId="2" xfId="14" applyFont="1" applyBorder="1" applyAlignment="1">
      <alignment vertical="center" wrapText="1"/>
    </xf>
    <xf numFmtId="168" fontId="27" fillId="0" borderId="2" xfId="14" applyNumberFormat="1" applyFont="1" applyBorder="1" applyAlignment="1">
      <alignment horizontal="center" vertical="center" wrapText="1"/>
    </xf>
    <xf numFmtId="0" fontId="27" fillId="0" borderId="3" xfId="14" applyFont="1" applyBorder="1" applyAlignment="1">
      <alignment horizontal="center" vertical="center" wrapText="1"/>
    </xf>
    <xf numFmtId="0" fontId="27" fillId="0" borderId="8" xfId="14" applyFont="1" applyBorder="1" applyAlignment="1">
      <alignment horizontal="center" vertical="center" wrapText="1"/>
    </xf>
    <xf numFmtId="166" fontId="27" fillId="0" borderId="3" xfId="80" applyNumberFormat="1" applyFont="1" applyBorder="1" applyAlignment="1">
      <alignment horizontal="center" vertical="center" wrapText="1"/>
    </xf>
    <xf numFmtId="168" fontId="8" fillId="0" borderId="3" xfId="14" applyNumberFormat="1" applyFont="1" applyBorder="1"/>
    <xf numFmtId="165" fontId="27" fillId="0" borderId="3" xfId="80" applyFont="1" applyBorder="1" applyAlignment="1">
      <alignment horizontal="center" vertical="center" wrapText="1"/>
    </xf>
    <xf numFmtId="49" fontId="10" fillId="6" borderId="2" xfId="23" applyNumberFormat="1" applyFont="1" applyFill="1" applyBorder="1" applyAlignment="1">
      <alignment horizontal="center" vertical="center"/>
    </xf>
    <xf numFmtId="1" fontId="8" fillId="0" borderId="2" xfId="14" applyNumberFormat="1" applyFont="1" applyBorder="1" applyAlignment="1" applyProtection="1">
      <alignment horizontal="center" vertical="center" wrapText="1"/>
      <protection locked="0"/>
    </xf>
    <xf numFmtId="0" fontId="8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1" fontId="31" fillId="0" borderId="0" xfId="14" applyNumberFormat="1" applyFont="1" applyAlignment="1" applyProtection="1">
      <alignment horizontal="center" vertical="center" wrapText="1"/>
      <protection locked="0"/>
    </xf>
    <xf numFmtId="165" fontId="8" fillId="0" borderId="0" xfId="80" applyFont="1" applyAlignment="1">
      <alignment horizontal="center" vertical="center"/>
    </xf>
    <xf numFmtId="0" fontId="8" fillId="0" borderId="0" xfId="23" applyFont="1" applyAlignment="1">
      <alignment horizontal="center" vertical="center"/>
    </xf>
    <xf numFmtId="166" fontId="27" fillId="0" borderId="0" xfId="80" applyNumberFormat="1" applyFont="1" applyAlignment="1">
      <alignment horizontal="center" vertical="center" wrapText="1"/>
    </xf>
    <xf numFmtId="168" fontId="8" fillId="0" borderId="0" xfId="14" applyNumberFormat="1" applyFont="1"/>
    <xf numFmtId="3" fontId="27" fillId="0" borderId="0" xfId="14" applyNumberFormat="1" applyFont="1" applyAlignment="1">
      <alignment horizontal="center" vertical="center" wrapText="1"/>
    </xf>
    <xf numFmtId="49" fontId="28" fillId="0" borderId="0" xfId="14" applyNumberFormat="1" applyFont="1" applyAlignment="1">
      <alignment horizontal="center" vertical="center" wrapText="1"/>
    </xf>
    <xf numFmtId="3" fontId="28" fillId="0" borderId="0" xfId="14" applyNumberFormat="1" applyFont="1" applyAlignment="1">
      <alignment horizontal="center" vertical="center" wrapText="1"/>
    </xf>
    <xf numFmtId="0" fontId="8" fillId="0" borderId="0" xfId="14" applyFont="1" applyAlignment="1">
      <alignment horizontal="center" vertical="center" wrapText="1"/>
    </xf>
    <xf numFmtId="0" fontId="10" fillId="13" borderId="2" xfId="14" applyFont="1" applyFill="1" applyBorder="1" applyAlignment="1">
      <alignment horizontal="center" vertical="center"/>
    </xf>
    <xf numFmtId="0" fontId="26" fillId="13" borderId="2" xfId="14" applyFont="1" applyFill="1" applyBorder="1" applyAlignment="1">
      <alignment horizontal="center" vertical="center" wrapText="1"/>
    </xf>
    <xf numFmtId="1" fontId="10" fillId="13" borderId="8" xfId="14" applyNumberFormat="1" applyFont="1" applyFill="1" applyBorder="1" applyAlignment="1">
      <alignment horizontal="center" vertical="center" wrapText="1"/>
    </xf>
    <xf numFmtId="165" fontId="10" fillId="13" borderId="2" xfId="80" applyFont="1" applyFill="1" applyBorder="1" applyAlignment="1">
      <alignment horizontal="center" vertical="center" wrapText="1"/>
    </xf>
    <xf numFmtId="166" fontId="26" fillId="13" borderId="2" xfId="80" applyNumberFormat="1" applyFont="1" applyFill="1" applyBorder="1" applyAlignment="1">
      <alignment horizontal="center" vertical="center" wrapText="1"/>
    </xf>
    <xf numFmtId="168" fontId="10" fillId="13" borderId="2" xfId="14" applyNumberFormat="1" applyFont="1" applyFill="1" applyBorder="1"/>
    <xf numFmtId="3" fontId="26" fillId="13" borderId="2" xfId="14" applyNumberFormat="1" applyFont="1" applyFill="1" applyBorder="1" applyAlignment="1">
      <alignment horizontal="center" vertical="center" wrapText="1"/>
    </xf>
    <xf numFmtId="49" fontId="26" fillId="13" borderId="2" xfId="14" applyNumberFormat="1" applyFont="1" applyFill="1" applyBorder="1" applyAlignment="1">
      <alignment horizontal="center" vertical="center" wrapText="1"/>
    </xf>
    <xf numFmtId="0" fontId="9" fillId="13" borderId="2" xfId="14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0" fillId="13" borderId="2" xfId="14" applyFont="1" applyFill="1" applyBorder="1" applyAlignment="1">
      <alignment horizontal="center" wrapText="1"/>
    </xf>
    <xf numFmtId="165" fontId="8" fillId="0" borderId="3" xfId="80" applyFont="1" applyBorder="1" applyAlignment="1">
      <alignment horizontal="center" vertical="center" wrapText="1"/>
    </xf>
    <xf numFmtId="165" fontId="8" fillId="3" borderId="2" xfId="80" applyFont="1" applyFill="1" applyBorder="1" applyAlignment="1">
      <alignment horizontal="center" vertical="center" wrapText="1"/>
    </xf>
    <xf numFmtId="165" fontId="8" fillId="5" borderId="2" xfId="80" applyFont="1" applyFill="1" applyBorder="1" applyAlignment="1">
      <alignment horizontal="center" vertical="center" wrapText="1"/>
    </xf>
    <xf numFmtId="14" fontId="8" fillId="0" borderId="2" xfId="80" applyNumberFormat="1" applyFont="1" applyBorder="1" applyAlignment="1">
      <alignment horizontal="center" vertical="center" wrapText="1"/>
    </xf>
    <xf numFmtId="165" fontId="8" fillId="2" borderId="2" xfId="80" applyFont="1" applyFill="1" applyBorder="1" applyAlignment="1">
      <alignment horizontal="center" vertical="center" wrapText="1"/>
    </xf>
    <xf numFmtId="0" fontId="8" fillId="3" borderId="2" xfId="23" applyFont="1" applyFill="1" applyBorder="1" applyAlignment="1">
      <alignment horizontal="center" vertical="center" wrapText="1"/>
    </xf>
    <xf numFmtId="0" fontId="21" fillId="0" borderId="0" xfId="0" applyFont="1"/>
    <xf numFmtId="3" fontId="27" fillId="0" borderId="3" xfId="1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8" fillId="0" borderId="2" xfId="80" applyNumberFormat="1" applyFont="1" applyBorder="1" applyAlignment="1">
      <alignment horizontal="center" vertical="center" wrapText="1"/>
    </xf>
    <xf numFmtId="49" fontId="8" fillId="6" borderId="2" xfId="14" applyNumberFormat="1" applyFont="1" applyFill="1" applyBorder="1" applyAlignment="1">
      <alignment horizontal="center" vertical="center" wrapText="1"/>
    </xf>
    <xf numFmtId="3" fontId="8" fillId="6" borderId="2" xfId="14" applyNumberFormat="1" applyFont="1" applyFill="1" applyBorder="1" applyAlignment="1">
      <alignment horizontal="center" vertical="center" wrapText="1"/>
    </xf>
    <xf numFmtId="0" fontId="8" fillId="13" borderId="2" xfId="14" applyFont="1" applyFill="1" applyBorder="1" applyAlignment="1">
      <alignment horizontal="center" vertical="center" wrapText="1"/>
    </xf>
    <xf numFmtId="166" fontId="8" fillId="13" borderId="2" xfId="80" applyNumberFormat="1" applyFont="1" applyFill="1" applyBorder="1" applyAlignment="1">
      <alignment horizontal="center" vertical="center" wrapText="1"/>
    </xf>
    <xf numFmtId="3" fontId="8" fillId="13" borderId="2" xfId="14" applyNumberFormat="1" applyFont="1" applyFill="1" applyBorder="1" applyAlignment="1">
      <alignment horizontal="center" vertical="center" wrapText="1"/>
    </xf>
    <xf numFmtId="49" fontId="8" fillId="13" borderId="2" xfId="14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0" borderId="3" xfId="14" applyFont="1" applyBorder="1" applyAlignment="1">
      <alignment horizontal="center" vertical="center" wrapText="1"/>
    </xf>
    <xf numFmtId="0" fontId="8" fillId="0" borderId="2" xfId="14" applyFont="1" applyBorder="1" applyAlignment="1">
      <alignment vertical="center" wrapText="1"/>
    </xf>
    <xf numFmtId="168" fontId="8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166" fontId="8" fillId="0" borderId="0" xfId="80" applyNumberFormat="1" applyFont="1" applyAlignment="1">
      <alignment horizontal="center" vertical="center" wrapText="1"/>
    </xf>
    <xf numFmtId="3" fontId="8" fillId="0" borderId="0" xfId="14" applyNumberFormat="1" applyFont="1" applyAlignment="1">
      <alignment horizontal="center" vertical="center" wrapText="1"/>
    </xf>
    <xf numFmtId="49" fontId="31" fillId="0" borderId="0" xfId="14" applyNumberFormat="1" applyFont="1" applyAlignment="1">
      <alignment horizontal="center" vertical="center" wrapText="1"/>
    </xf>
    <xf numFmtId="3" fontId="31" fillId="0" borderId="0" xfId="14" applyNumberFormat="1" applyFont="1" applyAlignment="1">
      <alignment horizontal="center" vertical="center" wrapText="1"/>
    </xf>
    <xf numFmtId="0" fontId="10" fillId="13" borderId="2" xfId="14" applyFont="1" applyFill="1" applyBorder="1" applyAlignment="1">
      <alignment horizontal="center" vertical="center" wrapText="1"/>
    </xf>
    <xf numFmtId="166" fontId="10" fillId="13" borderId="2" xfId="80" applyNumberFormat="1" applyFont="1" applyFill="1" applyBorder="1" applyAlignment="1">
      <alignment horizontal="center" vertical="center" wrapText="1"/>
    </xf>
    <xf numFmtId="3" fontId="10" fillId="13" borderId="2" xfId="14" applyNumberFormat="1" applyFont="1" applyFill="1" applyBorder="1" applyAlignment="1">
      <alignment horizontal="center" vertical="center" wrapText="1"/>
    </xf>
    <xf numFmtId="49" fontId="10" fillId="13" borderId="2" xfId="14" applyNumberFormat="1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49" fontId="8" fillId="0" borderId="0" xfId="14" applyNumberFormat="1" applyFont="1"/>
    <xf numFmtId="169" fontId="3" fillId="8" borderId="2" xfId="0" applyNumberFormat="1" applyFont="1" applyFill="1" applyBorder="1" applyAlignment="1">
      <alignment horizontal="center" vertical="center"/>
    </xf>
    <xf numFmtId="168" fontId="8" fillId="0" borderId="2" xfId="14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8" fillId="6" borderId="6" xfId="14" applyFont="1" applyFill="1" applyBorder="1" applyAlignment="1">
      <alignment horizontal="center" vertical="center" wrapText="1"/>
    </xf>
    <xf numFmtId="0" fontId="30" fillId="6" borderId="6" xfId="14" applyFont="1" applyFill="1" applyBorder="1" applyAlignment="1">
      <alignment horizontal="center" vertical="center" wrapText="1"/>
    </xf>
    <xf numFmtId="0" fontId="8" fillId="6" borderId="6" xfId="14" applyFont="1" applyFill="1" applyBorder="1"/>
    <xf numFmtId="3" fontId="30" fillId="6" borderId="6" xfId="14" applyNumberFormat="1" applyFont="1" applyFill="1" applyBorder="1" applyAlignment="1">
      <alignment horizontal="center" vertical="center" wrapText="1"/>
    </xf>
    <xf numFmtId="3" fontId="28" fillId="6" borderId="6" xfId="14" applyNumberFormat="1" applyFont="1" applyFill="1" applyBorder="1" applyAlignment="1">
      <alignment horizontal="center" vertical="center" wrapText="1"/>
    </xf>
    <xf numFmtId="3" fontId="17" fillId="6" borderId="6" xfId="80" applyNumberFormat="1" applyFont="1" applyFill="1" applyBorder="1"/>
    <xf numFmtId="0" fontId="8" fillId="6" borderId="6" xfId="14" applyFont="1" applyFill="1" applyBorder="1" applyAlignment="1">
      <alignment wrapText="1"/>
    </xf>
    <xf numFmtId="0" fontId="0" fillId="6" borderId="6" xfId="0" applyFill="1" applyBorder="1"/>
    <xf numFmtId="0" fontId="0" fillId="6" borderId="8" xfId="0" applyFill="1" applyBorder="1"/>
    <xf numFmtId="1" fontId="17" fillId="6" borderId="2" xfId="14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4" applyNumberFormat="1" applyFont="1" applyBorder="1" applyAlignment="1">
      <alignment textRotation="90" wrapText="1"/>
    </xf>
    <xf numFmtId="1" fontId="10" fillId="6" borderId="2" xfId="14" applyNumberFormat="1" applyFont="1" applyFill="1" applyBorder="1" applyAlignment="1">
      <alignment horizontal="center" vertical="center" textRotation="90" wrapText="1"/>
    </xf>
    <xf numFmtId="1" fontId="13" fillId="0" borderId="12" xfId="14" applyNumberFormat="1" applyFont="1" applyBorder="1" applyAlignment="1">
      <alignment vertical="top" textRotation="255" wrapText="1"/>
    </xf>
    <xf numFmtId="1" fontId="13" fillId="0" borderId="0" xfId="14" applyNumberFormat="1" applyFont="1" applyAlignment="1">
      <alignment vertical="top" textRotation="255" wrapText="1"/>
    </xf>
    <xf numFmtId="1" fontId="10" fillId="0" borderId="0" xfId="14" applyNumberFormat="1" applyFont="1" applyAlignment="1">
      <alignment horizontal="center" vertical="center" textRotation="90" wrapText="1"/>
    </xf>
    <xf numFmtId="1" fontId="10" fillId="6" borderId="0" xfId="14" applyNumberFormat="1" applyFont="1" applyFill="1" applyAlignment="1">
      <alignment horizontal="center" vertical="center" textRotation="90" wrapText="1"/>
    </xf>
    <xf numFmtId="14" fontId="10" fillId="6" borderId="2" xfId="14" applyNumberFormat="1" applyFont="1" applyFill="1" applyBorder="1" applyAlignment="1">
      <alignment horizontal="center"/>
    </xf>
    <xf numFmtId="0" fontId="8" fillId="6" borderId="2" xfId="14" applyFont="1" applyFill="1" applyBorder="1" applyAlignment="1">
      <alignment horizontal="center"/>
    </xf>
    <xf numFmtId="3" fontId="28" fillId="0" borderId="2" xfId="14" applyNumberFormat="1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0" fontId="8" fillId="0" borderId="2" xfId="14" applyFont="1" applyBorder="1" applyAlignment="1">
      <alignment wrapText="1"/>
    </xf>
    <xf numFmtId="3" fontId="30" fillId="0" borderId="2" xfId="14" applyNumberFormat="1" applyFont="1" applyBorder="1" applyAlignment="1">
      <alignment horizontal="center" vertical="center" wrapText="1"/>
    </xf>
    <xf numFmtId="0" fontId="10" fillId="0" borderId="2" xfId="14" applyFont="1" applyBorder="1" applyAlignment="1">
      <alignment wrapText="1"/>
    </xf>
    <xf numFmtId="0" fontId="17" fillId="0" borderId="2" xfId="14" applyFont="1" applyBorder="1"/>
    <xf numFmtId="0" fontId="10" fillId="0" borderId="0" xfId="14" applyFont="1" applyAlignment="1">
      <alignment horizontal="center" vertical="center" wrapText="1"/>
    </xf>
    <xf numFmtId="0" fontId="29" fillId="6" borderId="2" xfId="14" applyFont="1" applyFill="1" applyBorder="1" applyAlignment="1">
      <alignment wrapText="1"/>
    </xf>
    <xf numFmtId="0" fontId="10" fillId="6" borderId="2" xfId="14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49" fontId="8" fillId="0" borderId="2" xfId="14" applyNumberFormat="1" applyFont="1" applyBorder="1"/>
    <xf numFmtId="1" fontId="8" fillId="4" borderId="0" xfId="14" applyNumberFormat="1" applyFont="1" applyFill="1" applyAlignment="1">
      <alignment horizontal="center" vertical="center" textRotation="90" wrapText="1"/>
    </xf>
    <xf numFmtId="0" fontId="9" fillId="6" borderId="8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166" fontId="27" fillId="6" borderId="2" xfId="80" applyNumberFormat="1" applyFont="1" applyFill="1" applyBorder="1" applyAlignment="1">
      <alignment horizontal="center" vertical="center" wrapText="1"/>
    </xf>
    <xf numFmtId="165" fontId="8" fillId="6" borderId="2" xfId="80" applyFont="1" applyFill="1" applyBorder="1" applyAlignment="1">
      <alignment horizontal="right"/>
    </xf>
    <xf numFmtId="168" fontId="8" fillId="6" borderId="2" xfId="14" applyNumberFormat="1" applyFont="1" applyFill="1" applyBorder="1" applyAlignment="1">
      <alignment horizontal="center" vertical="center"/>
    </xf>
    <xf numFmtId="0" fontId="4" fillId="0" borderId="0" xfId="14"/>
    <xf numFmtId="165" fontId="10" fillId="0" borderId="2" xfId="80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wrapText="1"/>
    </xf>
    <xf numFmtId="0" fontId="8" fillId="13" borderId="6" xfId="14" applyFont="1" applyFill="1" applyBorder="1" applyAlignment="1">
      <alignment horizontal="center" wrapText="1"/>
    </xf>
    <xf numFmtId="3" fontId="27" fillId="0" borderId="10" xfId="14" applyNumberFormat="1" applyFont="1" applyBorder="1" applyAlignment="1">
      <alignment horizontal="center" vertical="center" wrapText="1"/>
    </xf>
    <xf numFmtId="3" fontId="26" fillId="0" borderId="6" xfId="14" applyNumberFormat="1" applyFont="1" applyBorder="1" applyAlignment="1">
      <alignment horizontal="center" vertical="center" wrapText="1"/>
    </xf>
    <xf numFmtId="0" fontId="8" fillId="0" borderId="9" xfId="14" applyFont="1" applyBorder="1" applyAlignment="1">
      <alignment horizontal="center" wrapText="1"/>
    </xf>
    <xf numFmtId="0" fontId="10" fillId="13" borderId="6" xfId="14" applyFont="1" applyFill="1" applyBorder="1" applyAlignment="1">
      <alignment horizontal="center" wrapText="1"/>
    </xf>
    <xf numFmtId="0" fontId="25" fillId="0" borderId="2" xfId="14" applyFont="1" applyBorder="1"/>
    <xf numFmtId="1" fontId="3" fillId="0" borderId="2" xfId="0" applyNumberFormat="1" applyFont="1" applyBorder="1" applyAlignment="1">
      <alignment horizontal="center" vertical="center"/>
    </xf>
    <xf numFmtId="16" fontId="26" fillId="0" borderId="2" xfId="14" applyNumberFormat="1" applyFont="1" applyBorder="1" applyAlignment="1">
      <alignment horizontal="center" vertical="center" wrapText="1"/>
    </xf>
    <xf numFmtId="165" fontId="8" fillId="7" borderId="2" xfId="80" applyFont="1" applyFill="1" applyBorder="1" applyAlignment="1">
      <alignment horizontal="center" vertical="center" wrapText="1"/>
    </xf>
    <xf numFmtId="165" fontId="8" fillId="12" borderId="2" xfId="80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horizontal="center" textRotation="180"/>
    </xf>
    <xf numFmtId="0" fontId="10" fillId="0" borderId="3" xfId="14" applyFont="1" applyBorder="1" applyAlignment="1">
      <alignment horizontal="center" textRotation="180"/>
    </xf>
    <xf numFmtId="0" fontId="8" fillId="13" borderId="2" xfId="14" applyFont="1" applyFill="1" applyBorder="1" applyAlignment="1">
      <alignment horizontal="center"/>
    </xf>
    <xf numFmtId="0" fontId="8" fillId="0" borderId="0" xfId="14" applyFont="1" applyAlignment="1">
      <alignment horizontal="center"/>
    </xf>
    <xf numFmtId="0" fontId="10" fillId="13" borderId="2" xfId="14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66" fontId="14" fillId="0" borderId="2" xfId="1" applyNumberFormat="1" applyFont="1" applyBorder="1" applyAlignment="1">
      <alignment vertical="center" wrapText="1"/>
    </xf>
    <xf numFmtId="165" fontId="8" fillId="0" borderId="6" xfId="80" applyFont="1" applyBorder="1" applyAlignment="1">
      <alignment horizontal="center" vertical="center" wrapText="1"/>
    </xf>
    <xf numFmtId="0" fontId="27" fillId="7" borderId="2" xfId="14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wrapText="1"/>
    </xf>
    <xf numFmtId="0" fontId="15" fillId="9" borderId="8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textRotation="90" wrapText="1"/>
    </xf>
    <xf numFmtId="2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center" vertical="center" wrapText="1"/>
    </xf>
    <xf numFmtId="1" fontId="31" fillId="0" borderId="20" xfId="0" applyNumberFormat="1" applyFont="1" applyBorder="1" applyAlignment="1" applyProtection="1">
      <alignment horizontal="center" vertical="center" wrapText="1"/>
      <protection locked="0"/>
    </xf>
    <xf numFmtId="165" fontId="31" fillId="0" borderId="20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165" fontId="31" fillId="14" borderId="20" xfId="0" applyNumberFormat="1" applyFont="1" applyFill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 wrapText="1"/>
    </xf>
    <xf numFmtId="1" fontId="31" fillId="14" borderId="20" xfId="0" applyNumberFormat="1" applyFont="1" applyFill="1" applyBorder="1" applyAlignment="1">
      <alignment horizontal="center" vertical="center" wrapText="1"/>
    </xf>
    <xf numFmtId="0" fontId="31" fillId="14" borderId="20" xfId="0" applyFont="1" applyFill="1" applyBorder="1" applyAlignment="1">
      <alignment horizontal="center" vertical="center" wrapText="1"/>
    </xf>
    <xf numFmtId="49" fontId="28" fillId="14" borderId="20" xfId="0" applyNumberFormat="1" applyFont="1" applyFill="1" applyBorder="1" applyAlignment="1">
      <alignment horizontal="center" vertical="center" wrapText="1"/>
    </xf>
    <xf numFmtId="3" fontId="28" fillId="14" borderId="20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65" fontId="31" fillId="0" borderId="23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65" fontId="31" fillId="0" borderId="23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2" fillId="5" borderId="8" xfId="0" applyFont="1" applyFill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9" fontId="42" fillId="0" borderId="25" xfId="0" applyNumberFormat="1" applyFont="1" applyBorder="1" applyAlignment="1">
      <alignment horizontal="center" vertical="center"/>
    </xf>
    <xf numFmtId="165" fontId="42" fillId="0" borderId="25" xfId="0" applyNumberFormat="1" applyFont="1" applyBorder="1" applyAlignment="1">
      <alignment horizontal="center" vertical="center"/>
    </xf>
    <xf numFmtId="3" fontId="43" fillId="0" borderId="25" xfId="0" applyNumberFormat="1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1" fontId="42" fillId="0" borderId="25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" fontId="43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170" fontId="8" fillId="0" borderId="25" xfId="1" applyNumberFormat="1" applyFont="1" applyBorder="1" applyAlignment="1">
      <alignment horizontal="right" vertical="center" wrapText="1"/>
    </xf>
    <xf numFmtId="169" fontId="8" fillId="0" borderId="25" xfId="1" applyNumberFormat="1" applyFont="1" applyBorder="1" applyAlignment="1">
      <alignment horizontal="right" vertical="center" wrapText="1"/>
    </xf>
    <xf numFmtId="0" fontId="19" fillId="0" borderId="25" xfId="0" applyFont="1" applyBorder="1" applyAlignment="1">
      <alignment wrapText="1"/>
    </xf>
    <xf numFmtId="169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6" xfId="2" applyFont="1" applyBorder="1" applyAlignment="1">
      <alignment vertical="center" wrapText="1"/>
    </xf>
    <xf numFmtId="0" fontId="10" fillId="6" borderId="6" xfId="2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" fontId="8" fillId="0" borderId="17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10" fillId="0" borderId="17" xfId="2" applyFont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166" fontId="10" fillId="0" borderId="25" xfId="1" applyNumberFormat="1" applyFont="1" applyBorder="1" applyAlignment="1">
      <alignment horizontal="center" vertical="center" wrapText="1"/>
    </xf>
    <xf numFmtId="166" fontId="10" fillId="8" borderId="25" xfId="1" applyNumberFormat="1" applyFont="1" applyFill="1" applyBorder="1" applyAlignment="1">
      <alignment horizontal="center" vertical="center" wrapText="1"/>
    </xf>
    <xf numFmtId="0" fontId="10" fillId="0" borderId="25" xfId="2" applyFont="1" applyBorder="1" applyAlignment="1">
      <alignment horizontal="center" wrapText="1"/>
    </xf>
    <xf numFmtId="0" fontId="8" fillId="0" borderId="25" xfId="2" applyFont="1" applyBorder="1" applyAlignment="1">
      <alignment horizontal="center" wrapText="1"/>
    </xf>
    <xf numFmtId="49" fontId="8" fillId="0" borderId="25" xfId="2" applyNumberFormat="1" applyFont="1" applyBorder="1" applyAlignment="1">
      <alignment horizontal="center" vertical="center" wrapText="1"/>
    </xf>
    <xf numFmtId="168" fontId="8" fillId="8" borderId="23" xfId="2" applyNumberFormat="1" applyFont="1" applyFill="1" applyBorder="1" applyAlignment="1">
      <alignment horizontal="center" vertical="center" wrapText="1"/>
    </xf>
    <xf numFmtId="168" fontId="8" fillId="0" borderId="25" xfId="2" applyNumberFormat="1" applyFont="1" applyBorder="1" applyAlignment="1">
      <alignment horizontal="center" vertical="center" wrapText="1"/>
    </xf>
    <xf numFmtId="49" fontId="8" fillId="0" borderId="23" xfId="2" applyNumberFormat="1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166" fontId="8" fillId="0" borderId="23" xfId="1" applyNumberFormat="1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0" fillId="0" borderId="0" xfId="0" applyFont="1"/>
    <xf numFmtId="0" fontId="44" fillId="0" borderId="0" xfId="0" applyFont="1"/>
    <xf numFmtId="49" fontId="13" fillId="13" borderId="25" xfId="2" applyNumberFormat="1" applyFont="1" applyFill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horizontal="center" vertical="center" wrapText="1"/>
    </xf>
    <xf numFmtId="168" fontId="8" fillId="8" borderId="25" xfId="2" applyNumberFormat="1" applyFont="1" applyFill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49" fontId="8" fillId="0" borderId="17" xfId="2" applyNumberFormat="1" applyFont="1" applyBorder="1" applyAlignment="1">
      <alignment horizontal="center" vertical="center" wrapText="1"/>
    </xf>
    <xf numFmtId="0" fontId="10" fillId="0" borderId="23" xfId="2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center"/>
    </xf>
    <xf numFmtId="168" fontId="10" fillId="0" borderId="25" xfId="1" applyNumberFormat="1" applyFont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wrapText="1"/>
    </xf>
    <xf numFmtId="49" fontId="13" fillId="0" borderId="23" xfId="2" applyNumberFormat="1" applyFont="1" applyFill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center" vertical="center" wrapText="1"/>
    </xf>
    <xf numFmtId="49" fontId="13" fillId="0" borderId="23" xfId="2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168" fontId="8" fillId="8" borderId="17" xfId="2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49" fontId="8" fillId="0" borderId="17" xfId="2" applyNumberFormat="1" applyFont="1" applyBorder="1" applyAlignment="1">
      <alignment horizontal="center" vertical="center" wrapText="1"/>
    </xf>
    <xf numFmtId="4" fontId="8" fillId="0" borderId="25" xfId="2" applyNumberFormat="1" applyFont="1" applyFill="1" applyBorder="1" applyAlignment="1">
      <alignment horizontal="center" vertical="center" wrapText="1"/>
    </xf>
    <xf numFmtId="168" fontId="8" fillId="0" borderId="25" xfId="2" applyNumberFormat="1" applyFont="1" applyFill="1" applyBorder="1" applyAlignment="1">
      <alignment horizontal="center" vertical="center" wrapText="1"/>
    </xf>
    <xf numFmtId="166" fontId="8" fillId="0" borderId="25" xfId="1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8" fillId="0" borderId="2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9" fontId="8" fillId="0" borderId="1" xfId="1" applyNumberFormat="1" applyFont="1" applyBorder="1" applyAlignment="1">
      <alignment horizontal="right" vertical="center" wrapText="1"/>
    </xf>
    <xf numFmtId="169" fontId="8" fillId="0" borderId="4" xfId="1" applyNumberFormat="1" applyFont="1" applyBorder="1" applyAlignment="1">
      <alignment horizontal="right" vertical="center" wrapText="1"/>
    </xf>
    <xf numFmtId="169" fontId="8" fillId="0" borderId="3" xfId="1" applyNumberFormat="1" applyFont="1" applyBorder="1" applyAlignment="1">
      <alignment horizontal="right" vertical="center" wrapText="1"/>
    </xf>
    <xf numFmtId="170" fontId="8" fillId="0" borderId="1" xfId="1" applyNumberFormat="1" applyFont="1" applyBorder="1" applyAlignment="1">
      <alignment horizontal="right" vertical="center" wrapText="1"/>
    </xf>
    <xf numFmtId="170" fontId="8" fillId="0" borderId="4" xfId="1" applyNumberFormat="1" applyFont="1" applyBorder="1" applyAlignment="1">
      <alignment horizontal="right" vertical="center" wrapText="1"/>
    </xf>
    <xf numFmtId="170" fontId="8" fillId="0" borderId="3" xfId="1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10" fillId="0" borderId="25" xfId="2" applyNumberFormat="1" applyFont="1" applyBorder="1" applyAlignment="1">
      <alignment horizontal="left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0" fontId="10" fillId="0" borderId="23" xfId="2" applyFont="1" applyBorder="1" applyAlignment="1">
      <alignment horizontal="left" vertical="center" wrapText="1"/>
    </xf>
    <xf numFmtId="0" fontId="10" fillId="0" borderId="17" xfId="2" applyFont="1" applyBorder="1" applyAlignment="1">
      <alignment horizontal="center" vertical="center" wrapText="1"/>
    </xf>
    <xf numFmtId="166" fontId="10" fillId="0" borderId="23" xfId="1" applyNumberFormat="1" applyFont="1" applyBorder="1" applyAlignment="1">
      <alignment horizontal="left" vertical="center" wrapText="1"/>
    </xf>
    <xf numFmtId="166" fontId="10" fillId="0" borderId="17" xfId="1" applyNumberFormat="1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horizontal="center" vertical="center" wrapText="1"/>
    </xf>
    <xf numFmtId="168" fontId="8" fillId="8" borderId="25" xfId="2" applyNumberFormat="1" applyFont="1" applyFill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166" fontId="8" fillId="0" borderId="23" xfId="1" applyNumberFormat="1" applyFont="1" applyBorder="1" applyAlignment="1">
      <alignment horizontal="center" vertical="center" wrapText="1"/>
    </xf>
    <xf numFmtId="166" fontId="8" fillId="0" borderId="17" xfId="1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8" fillId="8" borderId="23" xfId="2" applyNumberFormat="1" applyFont="1" applyFill="1" applyBorder="1" applyAlignment="1">
      <alignment horizontal="center" vertical="center" wrapText="1"/>
    </xf>
    <xf numFmtId="168" fontId="8" fillId="8" borderId="4" xfId="2" applyNumberFormat="1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168" fontId="8" fillId="8" borderId="17" xfId="2" applyNumberFormat="1" applyFont="1" applyFill="1" applyBorder="1" applyAlignment="1">
      <alignment horizontal="center" vertical="center" wrapText="1"/>
    </xf>
    <xf numFmtId="49" fontId="8" fillId="0" borderId="23" xfId="2" applyNumberFormat="1" applyFont="1" applyBorder="1" applyAlignment="1">
      <alignment horizontal="center" vertical="center" wrapText="1"/>
    </xf>
    <xf numFmtId="49" fontId="8" fillId="0" borderId="17" xfId="2" applyNumberFormat="1" applyFont="1" applyBorder="1" applyAlignment="1">
      <alignment horizontal="center" vertical="center" wrapText="1"/>
    </xf>
    <xf numFmtId="49" fontId="13" fillId="0" borderId="23" xfId="2" applyNumberFormat="1" applyFont="1" applyFill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3" xfId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distributed" wrapText="1"/>
    </xf>
    <xf numFmtId="0" fontId="23" fillId="0" borderId="2" xfId="0" applyFont="1" applyBorder="1" applyAlignment="1">
      <alignment wrapText="1"/>
    </xf>
    <xf numFmtId="9" fontId="17" fillId="0" borderId="1" xfId="1" applyNumberFormat="1" applyFont="1" applyBorder="1" applyAlignment="1">
      <alignment horizontal="center" vertical="center" wrapText="1"/>
    </xf>
    <xf numFmtId="9" fontId="17" fillId="0" borderId="3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168" fontId="15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168" fontId="17" fillId="0" borderId="1" xfId="1" applyNumberFormat="1" applyFont="1" applyBorder="1" applyAlignment="1">
      <alignment horizontal="center" vertical="center" wrapText="1"/>
    </xf>
    <xf numFmtId="168" fontId="17" fillId="0" borderId="3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" fontId="13" fillId="6" borderId="7" xfId="14" applyNumberFormat="1" applyFont="1" applyFill="1" applyBorder="1" applyAlignment="1">
      <alignment horizontal="center" vertical="top" textRotation="255" wrapText="1"/>
    </xf>
    <xf numFmtId="0" fontId="10" fillId="0" borderId="2" xfId="14" applyFont="1" applyBorder="1" applyAlignment="1">
      <alignment horizontal="center" vertical="center" wrapText="1"/>
    </xf>
    <xf numFmtId="0" fontId="26" fillId="0" borderId="2" xfId="14" applyFont="1" applyBorder="1" applyAlignment="1">
      <alignment horizontal="center" vertical="center"/>
    </xf>
    <xf numFmtId="168" fontId="10" fillId="0" borderId="1" xfId="14" applyNumberFormat="1" applyFont="1" applyBorder="1" applyAlignment="1">
      <alignment horizontal="center" vertical="center" wrapText="1"/>
    </xf>
    <xf numFmtId="168" fontId="10" fillId="0" borderId="3" xfId="1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" fontId="13" fillId="0" borderId="7" xfId="14" applyNumberFormat="1" applyFont="1" applyBorder="1" applyAlignment="1">
      <alignment horizontal="center" vertical="top" textRotation="255" wrapText="1"/>
    </xf>
    <xf numFmtId="2" fontId="10" fillId="0" borderId="2" xfId="14" applyNumberFormat="1" applyFont="1" applyBorder="1" applyAlignment="1">
      <alignment horizontal="center" vertical="center" wrapText="1"/>
    </xf>
    <xf numFmtId="1" fontId="10" fillId="0" borderId="2" xfId="14" applyNumberFormat="1" applyFont="1" applyBorder="1" applyAlignment="1">
      <alignment horizontal="center" vertical="center" textRotation="90" wrapText="1"/>
    </xf>
    <xf numFmtId="1" fontId="13" fillId="0" borderId="5" xfId="14" applyNumberFormat="1" applyFont="1" applyBorder="1" applyAlignment="1">
      <alignment horizontal="center" vertical="top" textRotation="255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10" fillId="0" borderId="2" xfId="14" applyNumberFormat="1" applyFont="1" applyBorder="1" applyAlignment="1">
      <alignment horizontal="center" vertical="center" wrapText="1"/>
    </xf>
    <xf numFmtId="165" fontId="10" fillId="0" borderId="2" xfId="80" applyFont="1" applyBorder="1" applyAlignment="1">
      <alignment horizontal="center" vertical="center" textRotation="90" wrapText="1"/>
    </xf>
    <xf numFmtId="0" fontId="26" fillId="0" borderId="2" xfId="14" applyFont="1" applyBorder="1" applyAlignment="1">
      <alignment horizontal="center" vertical="center" wrapText="1"/>
    </xf>
    <xf numFmtId="168" fontId="10" fillId="0" borderId="2" xfId="14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8" fillId="6" borderId="6" xfId="14" applyFont="1" applyFill="1" applyBorder="1" applyAlignment="1">
      <alignment horizontal="center" vertical="center"/>
    </xf>
    <xf numFmtId="0" fontId="8" fillId="6" borderId="7" xfId="14" applyFont="1" applyFill="1" applyBorder="1" applyAlignment="1">
      <alignment horizontal="center" vertical="center"/>
    </xf>
    <xf numFmtId="0" fontId="8" fillId="6" borderId="8" xfId="14" applyFont="1" applyFill="1" applyBorder="1" applyAlignment="1">
      <alignment horizontal="center" vertical="center"/>
    </xf>
    <xf numFmtId="0" fontId="10" fillId="0" borderId="0" xfId="14" applyFont="1" applyAlignment="1">
      <alignment horizontal="left" vertical="center"/>
    </xf>
    <xf numFmtId="0" fontId="10" fillId="0" borderId="0" xfId="14" applyFont="1" applyAlignment="1">
      <alignment horizontal="left"/>
    </xf>
    <xf numFmtId="1" fontId="17" fillId="6" borderId="1" xfId="14" applyNumberFormat="1" applyFont="1" applyFill="1" applyBorder="1" applyAlignment="1" applyProtection="1">
      <alignment horizontal="center" vertical="center" wrapText="1"/>
      <protection locked="0"/>
    </xf>
    <xf numFmtId="1" fontId="17" fillId="6" borderId="4" xfId="14" applyNumberFormat="1" applyFont="1" applyFill="1" applyBorder="1" applyAlignment="1" applyProtection="1">
      <alignment horizontal="center" vertical="center" wrapText="1"/>
      <protection locked="0"/>
    </xf>
    <xf numFmtId="1" fontId="17" fillId="6" borderId="3" xfId="14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14" applyFont="1" applyFill="1" applyBorder="1" applyAlignment="1">
      <alignment horizontal="center" vertical="center"/>
    </xf>
    <xf numFmtId="0" fontId="8" fillId="6" borderId="4" xfId="14" applyFont="1" applyFill="1" applyBorder="1" applyAlignment="1">
      <alignment horizontal="center" vertical="center"/>
    </xf>
    <xf numFmtId="0" fontId="8" fillId="6" borderId="3" xfId="14" applyFont="1" applyFill="1" applyBorder="1" applyAlignment="1">
      <alignment horizontal="center" vertical="center"/>
    </xf>
    <xf numFmtId="0" fontId="10" fillId="6" borderId="1" xfId="14" applyFont="1" applyFill="1" applyBorder="1" applyAlignment="1">
      <alignment horizontal="center" vertical="center" wrapText="1"/>
    </xf>
    <xf numFmtId="0" fontId="10" fillId="6" borderId="3" xfId="14" applyFont="1" applyFill="1" applyBorder="1" applyAlignment="1">
      <alignment horizontal="center" vertical="center" wrapText="1"/>
    </xf>
    <xf numFmtId="2" fontId="10" fillId="0" borderId="1" xfId="14" applyNumberFormat="1" applyFont="1" applyBorder="1" applyAlignment="1">
      <alignment horizontal="center" vertical="center" wrapText="1"/>
    </xf>
    <xf numFmtId="2" fontId="10" fillId="0" borderId="3" xfId="14" applyNumberFormat="1" applyFont="1" applyBorder="1" applyAlignment="1">
      <alignment horizontal="center" vertical="center" wrapText="1"/>
    </xf>
    <xf numFmtId="0" fontId="10" fillId="8" borderId="0" xfId="14" applyFont="1" applyFill="1" applyAlignment="1">
      <alignment wrapText="1"/>
    </xf>
    <xf numFmtId="0" fontId="4" fillId="0" borderId="0" xfId="14"/>
    <xf numFmtId="1" fontId="10" fillId="0" borderId="1" xfId="14" applyNumberFormat="1" applyFont="1" applyBorder="1" applyAlignment="1">
      <alignment horizontal="center" vertical="center" textRotation="90" wrapText="1"/>
    </xf>
    <xf numFmtId="1" fontId="10" fillId="0" borderId="3" xfId="14" applyNumberFormat="1" applyFont="1" applyBorder="1" applyAlignment="1">
      <alignment horizontal="center" vertical="center" textRotation="90" wrapText="1"/>
    </xf>
    <xf numFmtId="0" fontId="26" fillId="0" borderId="1" xfId="14" applyFont="1" applyBorder="1" applyAlignment="1">
      <alignment horizontal="center" vertical="center"/>
    </xf>
    <xf numFmtId="0" fontId="26" fillId="0" borderId="3" xfId="14" applyFont="1" applyBorder="1" applyAlignment="1">
      <alignment horizontal="center" vertical="center"/>
    </xf>
    <xf numFmtId="165" fontId="10" fillId="0" borderId="1" xfId="80" applyFont="1" applyBorder="1" applyAlignment="1">
      <alignment horizontal="center" vertical="center" textRotation="90" wrapText="1"/>
    </xf>
    <xf numFmtId="165" fontId="10" fillId="0" borderId="3" xfId="80" applyFont="1" applyBorder="1" applyAlignment="1">
      <alignment horizontal="center" vertical="center" textRotation="90" wrapText="1"/>
    </xf>
    <xf numFmtId="0" fontId="26" fillId="0" borderId="1" xfId="14" applyFont="1" applyBorder="1" applyAlignment="1">
      <alignment horizontal="center" vertical="center" wrapText="1"/>
    </xf>
    <xf numFmtId="0" fontId="26" fillId="0" borderId="3" xfId="14" applyFont="1" applyBorder="1" applyAlignment="1">
      <alignment horizontal="center" vertical="center" wrapText="1"/>
    </xf>
    <xf numFmtId="168" fontId="10" fillId="0" borderId="6" xfId="14" applyNumberFormat="1" applyFont="1" applyBorder="1" applyAlignment="1">
      <alignment horizontal="center"/>
    </xf>
    <xf numFmtId="168" fontId="10" fillId="0" borderId="8" xfId="14" applyNumberFormat="1" applyFont="1" applyBorder="1" applyAlignment="1">
      <alignment horizontal="center"/>
    </xf>
    <xf numFmtId="49" fontId="10" fillId="6" borderId="2" xfId="14" applyNumberFormat="1" applyFont="1" applyFill="1" applyBorder="1" applyAlignment="1">
      <alignment horizontal="center" vertical="center" wrapText="1"/>
    </xf>
    <xf numFmtId="2" fontId="10" fillId="6" borderId="2" xfId="14" applyNumberFormat="1" applyFont="1" applyFill="1" applyBorder="1" applyAlignment="1">
      <alignment horizontal="center" vertical="center" wrapText="1"/>
    </xf>
    <xf numFmtId="0" fontId="10" fillId="8" borderId="5" xfId="14" applyFont="1" applyFill="1" applyBorder="1" applyAlignment="1">
      <alignment horizontal="left" wrapText="1"/>
    </xf>
    <xf numFmtId="0" fontId="10" fillId="11" borderId="6" xfId="23" applyFont="1" applyFill="1" applyBorder="1" applyAlignment="1">
      <alignment horizontal="center" vertical="center"/>
    </xf>
    <xf numFmtId="0" fontId="10" fillId="11" borderId="7" xfId="23" applyFont="1" applyFill="1" applyBorder="1" applyAlignment="1">
      <alignment horizontal="center" vertical="center"/>
    </xf>
    <xf numFmtId="0" fontId="10" fillId="11" borderId="8" xfId="23" applyFont="1" applyFill="1" applyBorder="1" applyAlignment="1">
      <alignment horizontal="center" vertical="center"/>
    </xf>
    <xf numFmtId="0" fontId="10" fillId="6" borderId="6" xfId="23" applyFont="1" applyFill="1" applyBorder="1" applyAlignment="1">
      <alignment horizontal="center" vertical="center"/>
    </xf>
    <xf numFmtId="0" fontId="10" fillId="6" borderId="7" xfId="23" applyFont="1" applyFill="1" applyBorder="1" applyAlignment="1">
      <alignment horizontal="center" vertical="center"/>
    </xf>
    <xf numFmtId="0" fontId="10" fillId="6" borderId="8" xfId="23" applyFont="1" applyFill="1" applyBorder="1" applyAlignment="1">
      <alignment horizontal="center" vertical="center"/>
    </xf>
    <xf numFmtId="0" fontId="9" fillId="0" borderId="5" xfId="14" applyFont="1" applyBorder="1" applyAlignment="1">
      <alignment horizontal="left" vertical="center" wrapText="1"/>
    </xf>
    <xf numFmtId="0" fontId="24" fillId="0" borderId="5" xfId="14" applyFont="1" applyBorder="1" applyAlignment="1">
      <alignment horizontal="left" vertical="center" wrapText="1"/>
    </xf>
    <xf numFmtId="0" fontId="10" fillId="11" borderId="6" xfId="23" applyFont="1" applyFill="1" applyBorder="1" applyAlignment="1">
      <alignment horizontal="left" vertical="center"/>
    </xf>
    <xf numFmtId="0" fontId="10" fillId="11" borderId="7" xfId="23" applyFont="1" applyFill="1" applyBorder="1" applyAlignment="1">
      <alignment horizontal="left" vertical="center"/>
    </xf>
    <xf numFmtId="0" fontId="10" fillId="11" borderId="8" xfId="23" applyFont="1" applyFill="1" applyBorder="1" applyAlignment="1">
      <alignment horizontal="left" vertical="center"/>
    </xf>
    <xf numFmtId="0" fontId="9" fillId="0" borderId="2" xfId="14" applyFont="1" applyBorder="1" applyAlignment="1">
      <alignment horizontal="center" vertical="center" wrapText="1"/>
    </xf>
    <xf numFmtId="0" fontId="9" fillId="6" borderId="2" xfId="14" applyFont="1" applyFill="1" applyBorder="1" applyAlignment="1">
      <alignment horizontal="center" vertical="center" wrapText="1"/>
    </xf>
    <xf numFmtId="0" fontId="3" fillId="6" borderId="1" xfId="14" applyFont="1" applyFill="1" applyBorder="1" applyAlignment="1">
      <alignment horizontal="center" vertical="center" wrapText="1"/>
    </xf>
    <xf numFmtId="0" fontId="3" fillId="6" borderId="4" xfId="14" applyFont="1" applyFill="1" applyBorder="1" applyAlignment="1">
      <alignment horizontal="center" vertical="center" wrapText="1"/>
    </xf>
    <xf numFmtId="0" fontId="3" fillId="6" borderId="3" xfId="14" applyFont="1" applyFill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9" fillId="0" borderId="3" xfId="14" applyFont="1" applyBorder="1" applyAlignment="1">
      <alignment horizontal="center" vertical="center" wrapText="1"/>
    </xf>
    <xf numFmtId="0" fontId="3" fillId="0" borderId="1" xfId="14" applyFont="1" applyBorder="1" applyAlignment="1">
      <alignment horizontal="center" vertical="center" wrapText="1"/>
    </xf>
    <xf numFmtId="0" fontId="3" fillId="0" borderId="4" xfId="14" applyFont="1" applyBorder="1" applyAlignment="1">
      <alignment horizontal="center" vertical="center" wrapText="1"/>
    </xf>
    <xf numFmtId="0" fontId="3" fillId="0" borderId="3" xfId="14" applyFont="1" applyBorder="1" applyAlignment="1">
      <alignment horizontal="center" vertical="center" wrapText="1"/>
    </xf>
    <xf numFmtId="0" fontId="27" fillId="3" borderId="1" xfId="14" applyFont="1" applyFill="1" applyBorder="1" applyAlignment="1">
      <alignment horizontal="center" vertical="center" wrapText="1"/>
    </xf>
    <xf numFmtId="0" fontId="27" fillId="3" borderId="4" xfId="14" applyFont="1" applyFill="1" applyBorder="1" applyAlignment="1">
      <alignment horizontal="center" vertical="center" wrapText="1"/>
    </xf>
    <xf numFmtId="0" fontId="27" fillId="3" borderId="3" xfId="14" applyFont="1" applyFill="1" applyBorder="1" applyAlignment="1">
      <alignment horizontal="center" vertical="center" wrapText="1"/>
    </xf>
    <xf numFmtId="168" fontId="3" fillId="0" borderId="1" xfId="14" applyNumberFormat="1" applyFont="1" applyBorder="1" applyAlignment="1">
      <alignment horizontal="center" vertical="center" wrapText="1"/>
    </xf>
    <xf numFmtId="168" fontId="3" fillId="0" borderId="4" xfId="14" applyNumberFormat="1" applyFont="1" applyBorder="1" applyAlignment="1">
      <alignment horizontal="center" vertical="center" wrapText="1"/>
    </xf>
    <xf numFmtId="168" fontId="3" fillId="0" borderId="3" xfId="14" applyNumberFormat="1" applyFont="1" applyBorder="1" applyAlignment="1">
      <alignment horizontal="center" vertical="center" wrapText="1"/>
    </xf>
    <xf numFmtId="0" fontId="10" fillId="8" borderId="0" xfId="14" applyFont="1" applyFill="1" applyAlignment="1">
      <alignment horizontal="left" wrapText="1"/>
    </xf>
    <xf numFmtId="0" fontId="10" fillId="0" borderId="2" xfId="14" applyFont="1" applyBorder="1" applyAlignment="1">
      <alignment horizontal="center" vertical="center" textRotation="180"/>
    </xf>
    <xf numFmtId="165" fontId="10" fillId="0" borderId="2" xfId="80" applyFont="1" applyBorder="1" applyAlignment="1">
      <alignment horizontal="center" vertical="center" wrapText="1" indent="1"/>
    </xf>
    <xf numFmtId="0" fontId="10" fillId="0" borderId="6" xfId="14" applyFont="1" applyBorder="1" applyAlignment="1">
      <alignment horizontal="center" vertical="center" wrapText="1"/>
    </xf>
    <xf numFmtId="165" fontId="10" fillId="0" borderId="1" xfId="80" applyFont="1" applyBorder="1" applyAlignment="1">
      <alignment horizontal="center" vertical="center" wrapText="1"/>
    </xf>
    <xf numFmtId="165" fontId="10" fillId="0" borderId="3" xfId="80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/>
    </xf>
    <xf numFmtId="0" fontId="8" fillId="0" borderId="3" xfId="14" applyFont="1" applyBorder="1" applyAlignment="1">
      <alignment horizontal="center" vertical="center"/>
    </xf>
    <xf numFmtId="3" fontId="27" fillId="0" borderId="1" xfId="14" applyNumberFormat="1" applyFont="1" applyBorder="1" applyAlignment="1">
      <alignment horizontal="center" vertical="center" wrapText="1"/>
    </xf>
    <xf numFmtId="3" fontId="27" fillId="0" borderId="3" xfId="14" applyNumberFormat="1" applyFont="1" applyBorder="1" applyAlignment="1">
      <alignment horizontal="center" vertical="center" wrapText="1"/>
    </xf>
    <xf numFmtId="0" fontId="8" fillId="0" borderId="4" xfId="14" applyFont="1" applyBorder="1" applyAlignment="1">
      <alignment horizontal="center" vertical="center"/>
    </xf>
    <xf numFmtId="0" fontId="10" fillId="0" borderId="1" xfId="14" applyFont="1" applyBorder="1" applyAlignment="1">
      <alignment horizontal="center" vertical="center" wrapText="1"/>
    </xf>
    <xf numFmtId="0" fontId="10" fillId="0" borderId="3" xfId="14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/>
    </xf>
    <xf numFmtId="49" fontId="10" fillId="6" borderId="1" xfId="14" applyNumberFormat="1" applyFont="1" applyFill="1" applyBorder="1" applyAlignment="1">
      <alignment horizontal="center" vertical="center" wrapText="1"/>
    </xf>
    <xf numFmtId="49" fontId="10" fillId="6" borderId="3" xfId="14" applyNumberFormat="1" applyFont="1" applyFill="1" applyBorder="1" applyAlignment="1">
      <alignment horizontal="center" vertical="center" wrapText="1"/>
    </xf>
    <xf numFmtId="2" fontId="10" fillId="6" borderId="1" xfId="14" applyNumberFormat="1" applyFont="1" applyFill="1" applyBorder="1" applyAlignment="1">
      <alignment horizontal="center" vertical="center" wrapText="1"/>
    </xf>
    <xf numFmtId="2" fontId="10" fillId="6" borderId="3" xfId="14" applyNumberFormat="1" applyFont="1" applyFill="1" applyBorder="1" applyAlignment="1">
      <alignment horizontal="center" vertical="center" wrapText="1"/>
    </xf>
    <xf numFmtId="165" fontId="10" fillId="0" borderId="1" xfId="80" applyFont="1" applyBorder="1" applyAlignment="1">
      <alignment horizontal="center" vertical="center" wrapText="1" indent="1"/>
    </xf>
    <xf numFmtId="165" fontId="10" fillId="0" borderId="3" xfId="80" applyFont="1" applyBorder="1" applyAlignment="1">
      <alignment horizontal="center" vertical="center" wrapText="1" indent="1"/>
    </xf>
    <xf numFmtId="0" fontId="10" fillId="0" borderId="5" xfId="4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3" xfId="0" applyNumberFormat="1" applyFont="1" applyBorder="1" applyAlignment="1">
      <alignment horizontal="center" vertical="center" wrapText="1"/>
    </xf>
    <xf numFmtId="0" fontId="13" fillId="0" borderId="0" xfId="6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7" xfId="2" applyFont="1" applyBorder="1" applyAlignment="1">
      <alignment horizontal="left" wrapText="1"/>
    </xf>
    <xf numFmtId="0" fontId="17" fillId="0" borderId="2" xfId="2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35" fillId="0" borderId="6" xfId="3" applyFont="1" applyBorder="1" applyAlignment="1">
      <alignment horizontal="left" vertical="center"/>
    </xf>
    <xf numFmtId="0" fontId="35" fillId="0" borderId="7" xfId="3" applyFont="1" applyBorder="1" applyAlignment="1">
      <alignment horizontal="left" vertical="center"/>
    </xf>
    <xf numFmtId="0" fontId="35" fillId="0" borderId="8" xfId="3" applyFont="1" applyBorder="1" applyAlignment="1">
      <alignment horizontal="left" vertical="center"/>
    </xf>
    <xf numFmtId="0" fontId="38" fillId="0" borderId="0" xfId="3" applyFont="1" applyAlignment="1">
      <alignment wrapText="1"/>
    </xf>
    <xf numFmtId="0" fontId="5" fillId="0" borderId="0" xfId="3"/>
    <xf numFmtId="0" fontId="10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</cellXfs>
  <cellStyles count="362">
    <cellStyle name="Гиперссылка 2" xfId="8"/>
    <cellStyle name="Гиперссылка 3" xfId="287"/>
    <cellStyle name="Обычный" xfId="0" builtinId="0"/>
    <cellStyle name="Обычный 10" xfId="14"/>
    <cellStyle name="Обычный 10 2" xfId="82"/>
    <cellStyle name="Обычный 10 3" xfId="288"/>
    <cellStyle name="Обычный 100" xfId="83"/>
    <cellStyle name="Обычный 100 2" xfId="84"/>
    <cellStyle name="Обычный 101" xfId="85"/>
    <cellStyle name="Обычный 101 2" xfId="86"/>
    <cellStyle name="Обычный 102" xfId="87"/>
    <cellStyle name="Обычный 102 2" xfId="88"/>
    <cellStyle name="Обычный 103" xfId="89"/>
    <cellStyle name="Обычный 103 2" xfId="90"/>
    <cellStyle name="Обычный 11" xfId="16"/>
    <cellStyle name="Обычный 12" xfId="18"/>
    <cellStyle name="Обычный 13" xfId="20"/>
    <cellStyle name="Обычный 14" xfId="22"/>
    <cellStyle name="Обычный 15" xfId="24"/>
    <cellStyle name="Обычный 19" xfId="29"/>
    <cellStyle name="Обычный 2" xfId="7"/>
    <cellStyle name="Обычный 2 10" xfId="23"/>
    <cellStyle name="Обычный 2 11" xfId="25"/>
    <cellStyle name="Обычный 2 12" xfId="26"/>
    <cellStyle name="Обычный 2 13" xfId="27"/>
    <cellStyle name="Обычный 2 14" xfId="28"/>
    <cellStyle name="Обычный 2 15" xfId="30"/>
    <cellStyle name="Обычный 2 16" xfId="31"/>
    <cellStyle name="Обычный 2 17" xfId="32"/>
    <cellStyle name="Обычный 2 18" xfId="34"/>
    <cellStyle name="Обычный 2 19" xfId="36"/>
    <cellStyle name="Обычный 2 2" xfId="9"/>
    <cellStyle name="Обычный 2 2 2" xfId="289"/>
    <cellStyle name="Обычный 2 2 3" xfId="290"/>
    <cellStyle name="Обычный 2 2 4" xfId="291"/>
    <cellStyle name="Обычный 2 2 5" xfId="292"/>
    <cellStyle name="Обычный 2 2 6" xfId="293"/>
    <cellStyle name="Обычный 2 2 7" xfId="294"/>
    <cellStyle name="Обычный 2 2 8" xfId="295"/>
    <cellStyle name="Обычный 2 20" xfId="37"/>
    <cellStyle name="Обычный 2 21" xfId="39"/>
    <cellStyle name="Обычный 2 22" xfId="41"/>
    <cellStyle name="Обычный 2 23" xfId="42"/>
    <cellStyle name="Обычный 2 24" xfId="44"/>
    <cellStyle name="Обычный 2 25" xfId="46"/>
    <cellStyle name="Обычный 2 26" xfId="47"/>
    <cellStyle name="Обычный 2 27" xfId="49"/>
    <cellStyle name="Обычный 2 28" xfId="51"/>
    <cellStyle name="Обычный 2 29" xfId="53"/>
    <cellStyle name="Обычный 2 3" xfId="10"/>
    <cellStyle name="Обычный 2 3 2" xfId="296"/>
    <cellStyle name="Обычный 2 30" xfId="55"/>
    <cellStyle name="Обычный 2 31" xfId="57"/>
    <cellStyle name="Обычный 2 32" xfId="58"/>
    <cellStyle name="Обычный 2 33" xfId="60"/>
    <cellStyle name="Обычный 2 34" xfId="62"/>
    <cellStyle name="Обычный 2 35" xfId="63"/>
    <cellStyle name="Обычный 2 36" xfId="65"/>
    <cellStyle name="Обычный 2 37" xfId="67"/>
    <cellStyle name="Обычный 2 38" xfId="68"/>
    <cellStyle name="Обычный 2 39" xfId="70"/>
    <cellStyle name="Обычный 2 4" xfId="11"/>
    <cellStyle name="Обычный 2 40" xfId="72"/>
    <cellStyle name="Обычный 2 41" xfId="73"/>
    <cellStyle name="Обычный 2 42" xfId="91"/>
    <cellStyle name="Обычный 2 43" xfId="92"/>
    <cellStyle name="Обычный 2 44" xfId="93"/>
    <cellStyle name="Обычный 2 45" xfId="94"/>
    <cellStyle name="Обычный 2 46" xfId="95"/>
    <cellStyle name="Обычный 2 47" xfId="96"/>
    <cellStyle name="Обычный 2 48" xfId="97"/>
    <cellStyle name="Обычный 2 49" xfId="98"/>
    <cellStyle name="Обычный 2 5" xfId="13"/>
    <cellStyle name="Обычный 2 50" xfId="99"/>
    <cellStyle name="Обычный 2 51" xfId="100"/>
    <cellStyle name="Обычный 2 52" xfId="101"/>
    <cellStyle name="Обычный 2 53" xfId="102"/>
    <cellStyle name="Обычный 2 54" xfId="103"/>
    <cellStyle name="Обычный 2 55" xfId="104"/>
    <cellStyle name="Обычный 2 56" xfId="105"/>
    <cellStyle name="Обычный 2 57" xfId="106"/>
    <cellStyle name="Обычный 2 58" xfId="107"/>
    <cellStyle name="Обычный 2 59" xfId="108"/>
    <cellStyle name="Обычный 2 6" xfId="15"/>
    <cellStyle name="Обычный 2 60" xfId="109"/>
    <cellStyle name="Обычный 2 61" xfId="110"/>
    <cellStyle name="Обычный 2 62" xfId="111"/>
    <cellStyle name="Обычный 2 63" xfId="112"/>
    <cellStyle name="Обычный 2 64" xfId="113"/>
    <cellStyle name="Обычный 2 65" xfId="114"/>
    <cellStyle name="Обычный 2 66" xfId="115"/>
    <cellStyle name="Обычный 2 67" xfId="116"/>
    <cellStyle name="Обычный 2 68" xfId="117"/>
    <cellStyle name="Обычный 2 69" xfId="118"/>
    <cellStyle name="Обычный 2 7" xfId="17"/>
    <cellStyle name="Обычный 2 70" xfId="119"/>
    <cellStyle name="Обычный 2 71" xfId="120"/>
    <cellStyle name="Обычный 2 72" xfId="121"/>
    <cellStyle name="Обычный 2 73" xfId="122"/>
    <cellStyle name="Обычный 2 74" xfId="123"/>
    <cellStyle name="Обычный 2 75" xfId="124"/>
    <cellStyle name="Обычный 2 76" xfId="125"/>
    <cellStyle name="Обычный 2 77" xfId="126"/>
    <cellStyle name="Обычный 2 78" xfId="127"/>
    <cellStyle name="Обычный 2 79" xfId="128"/>
    <cellStyle name="Обычный 2 8" xfId="19"/>
    <cellStyle name="Обычный 2 80" xfId="129"/>
    <cellStyle name="Обычный 2 81" xfId="130"/>
    <cellStyle name="Обычный 2 82" xfId="131"/>
    <cellStyle name="Обычный 2 83" xfId="132"/>
    <cellStyle name="Обычный 2 84" xfId="133"/>
    <cellStyle name="Обычный 2 85" xfId="134"/>
    <cellStyle name="Обычный 2 86" xfId="135"/>
    <cellStyle name="Обычный 2 87" xfId="136"/>
    <cellStyle name="Обычный 2 88" xfId="137"/>
    <cellStyle name="Обычный 2 89" xfId="138"/>
    <cellStyle name="Обычный 2 9" xfId="21"/>
    <cellStyle name="Обычный 2 90" xfId="139"/>
    <cellStyle name="Обычный 2 91" xfId="140"/>
    <cellStyle name="Обычный 2 92" xfId="141"/>
    <cellStyle name="Обычный 2 93" xfId="142"/>
    <cellStyle name="Обычный 2 94" xfId="143"/>
    <cellStyle name="Обычный 2 95" xfId="144"/>
    <cellStyle name="Обычный 2 96" xfId="145"/>
    <cellStyle name="Обычный 2 97" xfId="81"/>
    <cellStyle name="Обычный 2 98" xfId="346"/>
    <cellStyle name="Обычный 22" xfId="33"/>
    <cellStyle name="Обычный 22 2" xfId="146"/>
    <cellStyle name="Обычный 23" xfId="35"/>
    <cellStyle name="Обычный 23 2" xfId="147"/>
    <cellStyle name="Обычный 24" xfId="148"/>
    <cellStyle name="Обычный 24 2" xfId="149"/>
    <cellStyle name="Обычный 25" xfId="38"/>
    <cellStyle name="Обычный 25 2" xfId="150"/>
    <cellStyle name="Обычный 26" xfId="40"/>
    <cellStyle name="Обычный 26 2" xfId="151"/>
    <cellStyle name="Обычный 27" xfId="152"/>
    <cellStyle name="Обычный 27 2" xfId="153"/>
    <cellStyle name="Обычный 28" xfId="43"/>
    <cellStyle name="Обычный 28 2" xfId="154"/>
    <cellStyle name="Обычный 29" xfId="45"/>
    <cellStyle name="Обычный 29 2" xfId="155"/>
    <cellStyle name="Обычный 3" xfId="2"/>
    <cellStyle name="Обычный 3 2" xfId="284"/>
    <cellStyle name="Обычный 3 3" xfId="297"/>
    <cellStyle name="Обычный 3 4" xfId="298"/>
    <cellStyle name="Обычный 3 5" xfId="299"/>
    <cellStyle name="Обычный 3 6" xfId="300"/>
    <cellStyle name="Обычный 30" xfId="156"/>
    <cellStyle name="Обычный 30 2" xfId="157"/>
    <cellStyle name="Обычный 31" xfId="48"/>
    <cellStyle name="Обычный 31 2" xfId="158"/>
    <cellStyle name="Обычный 32" xfId="50"/>
    <cellStyle name="Обычный 33" xfId="52"/>
    <cellStyle name="Обычный 33 2" xfId="159"/>
    <cellStyle name="Обычный 34" xfId="54"/>
    <cellStyle name="Обычный 34 2" xfId="160"/>
    <cellStyle name="Обычный 35" xfId="56"/>
    <cellStyle name="Обычный 35 2" xfId="161"/>
    <cellStyle name="Обычный 36" xfId="162"/>
    <cellStyle name="Обычный 36 2" xfId="163"/>
    <cellStyle name="Обычный 37" xfId="59"/>
    <cellStyle name="Обычный 37 2" xfId="164"/>
    <cellStyle name="Обычный 38" xfId="61"/>
    <cellStyle name="Обычный 38 2" xfId="165"/>
    <cellStyle name="Обычный 39" xfId="166"/>
    <cellStyle name="Обычный 39 2" xfId="167"/>
    <cellStyle name="Обычный 4" xfId="4"/>
    <cellStyle name="Обычный 4 2" xfId="301"/>
    <cellStyle name="Обычный 4 2 2" xfId="302"/>
    <cellStyle name="Обычный 4 2 3" xfId="303"/>
    <cellStyle name="Обычный 4 3" xfId="3"/>
    <cellStyle name="Обычный 4 4" xfId="304"/>
    <cellStyle name="Обычный 4 5" xfId="305"/>
    <cellStyle name="Обычный 4 6" xfId="306"/>
    <cellStyle name="Обычный 4 7" xfId="307"/>
    <cellStyle name="Обычный 4 8" xfId="308"/>
    <cellStyle name="Обычный 40" xfId="64"/>
    <cellStyle name="Обычный 40 2" xfId="168"/>
    <cellStyle name="Обычный 41" xfId="66"/>
    <cellStyle name="Обычный 41 2" xfId="169"/>
    <cellStyle name="Обычный 42" xfId="170"/>
    <cellStyle name="Обычный 42 2" xfId="171"/>
    <cellStyle name="Обычный 43" xfId="69"/>
    <cellStyle name="Обычный 43 2" xfId="172"/>
    <cellStyle name="Обычный 44" xfId="71"/>
    <cellStyle name="Обычный 44 2" xfId="173"/>
    <cellStyle name="Обычный 45" xfId="174"/>
    <cellStyle name="Обычный 45 2" xfId="175"/>
    <cellStyle name="Обычный 46" xfId="176"/>
    <cellStyle name="Обычный 46 2" xfId="177"/>
    <cellStyle name="Обычный 48" xfId="178"/>
    <cellStyle name="Обычный 48 2" xfId="179"/>
    <cellStyle name="Обычный 49" xfId="180"/>
    <cellStyle name="Обычный 49 2" xfId="181"/>
    <cellStyle name="Обычный 5" xfId="74"/>
    <cellStyle name="Обычный 5 2" xfId="182"/>
    <cellStyle name="Обычный 5 3" xfId="309"/>
    <cellStyle name="Обычный 5 4" xfId="310"/>
    <cellStyle name="Обычный 5 5" xfId="311"/>
    <cellStyle name="Обычный 5 6" xfId="312"/>
    <cellStyle name="Обычный 5 7" xfId="313"/>
    <cellStyle name="Обычный 5 8" xfId="314"/>
    <cellStyle name="Обычный 5 9" xfId="315"/>
    <cellStyle name="Обычный 50" xfId="183"/>
    <cellStyle name="Обычный 50 2" xfId="184"/>
    <cellStyle name="Обычный 51" xfId="185"/>
    <cellStyle name="Обычный 51 2" xfId="186"/>
    <cellStyle name="Обычный 52" xfId="187"/>
    <cellStyle name="Обычный 52 2" xfId="188"/>
    <cellStyle name="Обычный 53" xfId="189"/>
    <cellStyle name="Обычный 53 2" xfId="190"/>
    <cellStyle name="Обычный 54" xfId="191"/>
    <cellStyle name="Обычный 54 2" xfId="192"/>
    <cellStyle name="Обычный 55" xfId="193"/>
    <cellStyle name="Обычный 55 2" xfId="194"/>
    <cellStyle name="Обычный 56" xfId="195"/>
    <cellStyle name="Обычный 56 2" xfId="196"/>
    <cellStyle name="Обычный 57" xfId="197"/>
    <cellStyle name="Обычный 57 2" xfId="198"/>
    <cellStyle name="Обычный 58" xfId="199"/>
    <cellStyle name="Обычный 58 2" xfId="200"/>
    <cellStyle name="Обычный 59" xfId="201"/>
    <cellStyle name="Обычный 59 2" xfId="202"/>
    <cellStyle name="Обычный 6" xfId="75"/>
    <cellStyle name="Обычный 6 2" xfId="77"/>
    <cellStyle name="Обычный 6 2 2" xfId="347"/>
    <cellStyle name="Обычный 60" xfId="203"/>
    <cellStyle name="Обычный 60 2" xfId="204"/>
    <cellStyle name="Обычный 61" xfId="205"/>
    <cellStyle name="Обычный 61 2" xfId="206"/>
    <cellStyle name="Обычный 62" xfId="207"/>
    <cellStyle name="Обычный 62 2" xfId="208"/>
    <cellStyle name="Обычный 63" xfId="209"/>
    <cellStyle name="Обычный 63 2" xfId="210"/>
    <cellStyle name="Обычный 64" xfId="211"/>
    <cellStyle name="Обычный 64 2" xfId="212"/>
    <cellStyle name="Обычный 65" xfId="213"/>
    <cellStyle name="Обычный 65 2" xfId="214"/>
    <cellStyle name="Обычный 66" xfId="215"/>
    <cellStyle name="Обычный 66 2" xfId="216"/>
    <cellStyle name="Обычный 67" xfId="217"/>
    <cellStyle name="Обычный 67 2" xfId="218"/>
    <cellStyle name="Обычный 68" xfId="219"/>
    <cellStyle name="Обычный 68 2" xfId="220"/>
    <cellStyle name="Обычный 69" xfId="221"/>
    <cellStyle name="Обычный 69 2" xfId="222"/>
    <cellStyle name="Обычный 7" xfId="6"/>
    <cellStyle name="Обычный 7 2" xfId="223"/>
    <cellStyle name="Обычный 70" xfId="224"/>
    <cellStyle name="Обычный 70 2" xfId="225"/>
    <cellStyle name="Обычный 71" xfId="226"/>
    <cellStyle name="Обычный 71 2" xfId="227"/>
    <cellStyle name="Обычный 72" xfId="228"/>
    <cellStyle name="Обычный 72 2" xfId="229"/>
    <cellStyle name="Обычный 73" xfId="230"/>
    <cellStyle name="Обычный 73 2" xfId="231"/>
    <cellStyle name="Обычный 75" xfId="232"/>
    <cellStyle name="Обычный 75 2" xfId="233"/>
    <cellStyle name="Обычный 76" xfId="234"/>
    <cellStyle name="Обычный 76 2" xfId="235"/>
    <cellStyle name="Обычный 77" xfId="236"/>
    <cellStyle name="Обычный 77 2" xfId="237"/>
    <cellStyle name="Обычный 78" xfId="238"/>
    <cellStyle name="Обычный 78 2" xfId="239"/>
    <cellStyle name="Обычный 79" xfId="240"/>
    <cellStyle name="Обычный 79 2" xfId="241"/>
    <cellStyle name="Обычный 8" xfId="76"/>
    <cellStyle name="Обычный 8 2" xfId="78"/>
    <cellStyle name="Обычный 8 2 2" xfId="348"/>
    <cellStyle name="Обычный 8 3" xfId="316"/>
    <cellStyle name="Обычный 8 4" xfId="317"/>
    <cellStyle name="Обычный 8 5" xfId="318"/>
    <cellStyle name="Обычный 80" xfId="242"/>
    <cellStyle name="Обычный 80 2" xfId="243"/>
    <cellStyle name="Обычный 81" xfId="244"/>
    <cellStyle name="Обычный 81 2" xfId="245"/>
    <cellStyle name="Обычный 82" xfId="246"/>
    <cellStyle name="Обычный 82 2" xfId="247"/>
    <cellStyle name="Обычный 83" xfId="248"/>
    <cellStyle name="Обычный 83 2" xfId="249"/>
    <cellStyle name="Обычный 84" xfId="250"/>
    <cellStyle name="Обычный 84 2" xfId="251"/>
    <cellStyle name="Обычный 85" xfId="252"/>
    <cellStyle name="Обычный 85 2" xfId="253"/>
    <cellStyle name="Обычный 86" xfId="254"/>
    <cellStyle name="Обычный 86 2" xfId="255"/>
    <cellStyle name="Обычный 87" xfId="256"/>
    <cellStyle name="Обычный 87 2" xfId="257"/>
    <cellStyle name="Обычный 88" xfId="258"/>
    <cellStyle name="Обычный 88 2" xfId="259"/>
    <cellStyle name="Обычный 89" xfId="260"/>
    <cellStyle name="Обычный 89 2" xfId="261"/>
    <cellStyle name="Обычный 9" xfId="12"/>
    <cellStyle name="Обычный 9 2" xfId="79"/>
    <cellStyle name="Обычный 9 2 2" xfId="349"/>
    <cellStyle name="Обычный 9 3" xfId="283"/>
    <cellStyle name="Обычный 90" xfId="262"/>
    <cellStyle name="Обычный 90 2" xfId="263"/>
    <cellStyle name="Обычный 91" xfId="264"/>
    <cellStyle name="Обычный 91 2" xfId="265"/>
    <cellStyle name="Обычный 92" xfId="266"/>
    <cellStyle name="Обычный 92 2" xfId="267"/>
    <cellStyle name="Обычный 93" xfId="268"/>
    <cellStyle name="Обычный 93 2" xfId="269"/>
    <cellStyle name="Обычный 94" xfId="270"/>
    <cellStyle name="Обычный 94 2" xfId="271"/>
    <cellStyle name="Обычный 95" xfId="272"/>
    <cellStyle name="Обычный 95 2" xfId="273"/>
    <cellStyle name="Обычный 96" xfId="274"/>
    <cellStyle name="Обычный 96 2" xfId="275"/>
    <cellStyle name="Обычный 97" xfId="276"/>
    <cellStyle name="Обычный 97 2" xfId="277"/>
    <cellStyle name="Обычный 98" xfId="278"/>
    <cellStyle name="Обычный 98 2" xfId="279"/>
    <cellStyle name="Обычный 99" xfId="280"/>
    <cellStyle name="Обычный 99 2" xfId="281"/>
    <cellStyle name="Процентный 2" xfId="319"/>
    <cellStyle name="Процентный 2 2" xfId="320"/>
    <cellStyle name="Процентный 2 3" xfId="321"/>
    <cellStyle name="Процентный 3" xfId="322"/>
    <cellStyle name="Процентный 3 2" xfId="323"/>
    <cellStyle name="Процентный 3 3" xfId="324"/>
    <cellStyle name="Процентный 3 4" xfId="325"/>
    <cellStyle name="Процентный 3 5" xfId="326"/>
    <cellStyle name="Процентный 3 6" xfId="327"/>
    <cellStyle name="Процентный 3 7" xfId="328"/>
    <cellStyle name="Финансовый" xfId="1" builtinId="3"/>
    <cellStyle name="Финансовый 10" xfId="80"/>
    <cellStyle name="Финансовый 10 2" xfId="282"/>
    <cellStyle name="Финансовый 2" xfId="285"/>
    <cellStyle name="Финансовый 2 2" xfId="329"/>
    <cellStyle name="Финансовый 2 2 2" xfId="350"/>
    <cellStyle name="Финансовый 2 2 3" xfId="351"/>
    <cellStyle name="Финансовый 2 2 4" xfId="352"/>
    <cellStyle name="Финансовый 2 2 5" xfId="353"/>
    <cellStyle name="Финансовый 2 2 6" xfId="354"/>
    <cellStyle name="Финансовый 2 2 7" xfId="355"/>
    <cellStyle name="Финансовый 2 2 8" xfId="356"/>
    <cellStyle name="Финансовый 2 2 9" xfId="357"/>
    <cellStyle name="Финансовый 2 3" xfId="330"/>
    <cellStyle name="Финансовый 2 4" xfId="331"/>
    <cellStyle name="Финансовый 2 5" xfId="332"/>
    <cellStyle name="Финансовый 2 6" xfId="333"/>
    <cellStyle name="Финансовый 2 7" xfId="286"/>
    <cellStyle name="Финансовый 2_Инвестиции НК на 31.12.2014 15%" xfId="334"/>
    <cellStyle name="Финансовый 3" xfId="5"/>
    <cellStyle name="Финансовый 3 2" xfId="358"/>
    <cellStyle name="Финансовый 4" xfId="335"/>
    <cellStyle name="Финансовый 4 2" xfId="359"/>
    <cellStyle name="Финансовый 4 3" xfId="360"/>
    <cellStyle name="Финансовый 4 4" xfId="361"/>
    <cellStyle name="Финансовый 5" xfId="336"/>
    <cellStyle name="Финансовый 5 2" xfId="337"/>
    <cellStyle name="Финансовый 5 3" xfId="338"/>
    <cellStyle name="Финансовый 5 4" xfId="339"/>
    <cellStyle name="Финансовый 5 5" xfId="340"/>
    <cellStyle name="Финансовый 5 6" xfId="341"/>
    <cellStyle name="Финансовый 5 7" xfId="342"/>
    <cellStyle name="Финансовый 6" xfId="343"/>
    <cellStyle name="Финансовый 7" xfId="344"/>
    <cellStyle name="Финансовый 8" xfId="34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_-* #,##0.00_р_._-;\-* #,##0.00_р_._-;_-* &quot;-&quot;??_р_.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Files\&#1054;&#1073;&#1084;&#1077;&#1085;_DR\&#1054;&#1058;&#1044;&#1045;&#1051;%20&#1055;&#1056;&#1054;&#1044;&#1040;&#1046;\&#1054;&#1088;&#1075;&#1072;&#1085;&#1080;&#1079;&#1072;&#1094;&#1080;&#1103;\&#1044;&#1086;&#1082;&#1091;&#1084;&#1077;&#1085;&#1090;&#1099;\&#1055;&#1088;&#1072;&#1081;&#1089;&#1099;%20&#1080;%20&#1059;&#1089;&#1083;&#1086;&#1074;&#1080;&#1103;%20&#1087;&#1088;&#1086;&#1076;&#1072;&#1078;&#1080;\&#1055;&#1088;&#1072;&#1081;&#1089;%20&#1054;&#1082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торичная жилая и коммерческая "/>
      <sheetName val="ЖК МК квартиры"/>
      <sheetName val="ЖК МК Коммерческие помещения"/>
      <sheetName val="ЖК МК Коммерция"/>
      <sheetName val="ЖК МК паркинги"/>
      <sheetName val="КД Кристалл квартиры."/>
      <sheetName val="КД Кристалл квартиры"/>
      <sheetName val="КД Кристалл коммерция"/>
      <sheetName val="КД Кристалл паркинги"/>
      <sheetName val="БЦ Манхеттен офисы"/>
      <sheetName val="БЦ Манхеттен парковки"/>
      <sheetName val="БЦ Манхэттен (офисы+паркинги)"/>
      <sheetName val="НК Таунхаусы"/>
      <sheetName val="НК Коттеджи"/>
      <sheetName val="КП Николин Ключ"/>
      <sheetName val="НК ЗУ под ключ"/>
      <sheetName val="НК ЗУ перспектива"/>
      <sheetName val="КП НК ЗУ"/>
      <sheetName val="Квартиры Бирюзовая, 2 (КП НК)"/>
      <sheetName val="Квартиры Самоцветная, 2 (КП НК)"/>
      <sheetName val="ЗУ Челябинская обл"/>
      <sheetName val="ЗК Александровский ИЖС"/>
      <sheetName val="ЗК Александровский коммерция"/>
      <sheetName val="ЗК ЕКАД ВП"/>
      <sheetName val="ЗУ НьюКоптяки"/>
      <sheetName val="ДП Печки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G3">
            <v>28901.734104046242</v>
          </cell>
        </row>
        <row r="6">
          <cell r="G6">
            <v>28438.469493278179</v>
          </cell>
        </row>
        <row r="10">
          <cell r="B10" t="str">
            <v>Гранатовая</v>
          </cell>
          <cell r="E10">
            <v>19.22</v>
          </cell>
          <cell r="F10">
            <v>11900000</v>
          </cell>
        </row>
        <row r="11">
          <cell r="E11">
            <v>10</v>
          </cell>
          <cell r="F11">
            <v>9888600</v>
          </cell>
        </row>
      </sheetData>
      <sheetData sheetId="15"/>
      <sheetData sheetId="16"/>
      <sheetData sheetId="17">
        <row r="27">
          <cell r="J27">
            <v>1588650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N90" totalsRowShown="0" headerRowDxfId="15" headerRowBorderDxfId="14">
  <autoFilter ref="A1:N90"/>
  <tableColumns count="14">
    <tableColumn id="1" name="Тип недвижимости" dataDxfId="13"/>
    <tableColumn id="2" name="Адрес объекта" dataDxfId="12"/>
    <tableColumn id="3" name="Этаж" dataDxfId="11"/>
    <tableColumn id="4" name="Вид и номер объекта по БТИ" dataDxfId="10"/>
    <tableColumn id="5" name="Номер объекта по внутренней навигации " dataDxfId="9"/>
    <tableColumn id="6" name="Площадь, кв.м." dataDxfId="8"/>
    <tableColumn id="7" name="Наличие ремонта" dataDxfId="7"/>
    <tableColumn id="8" name="Цена продажи за кв.м., руб." dataDxfId="6"/>
    <tableColumn id="9" name="Общая стоимость руб." dataDxfId="5"/>
    <tableColumn id="10" name="Арендаторы " dataDxfId="4"/>
    <tableColumn id="11" name="Арендная ставка руб./кв.м. включая экспл расходы " dataDxfId="3"/>
    <tableColumn id="12" name="Балансодержатель" dataDxfId="2"/>
    <tableColumn id="13" name="Налогооблажение" dataDxfId="1"/>
    <tableColumn id="14" name="Особенность офис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N4" sqref="N4"/>
    </sheetView>
  </sheetViews>
  <sheetFormatPr defaultRowHeight="15" x14ac:dyDescent="0.25"/>
  <cols>
    <col min="1" max="1" width="13.42578125" customWidth="1"/>
    <col min="2" max="2" width="12" customWidth="1"/>
    <col min="3" max="3" width="6.85546875" customWidth="1"/>
    <col min="4" max="4" width="11.140625" customWidth="1"/>
    <col min="5" max="5" width="12.5703125" customWidth="1"/>
    <col min="6" max="6" width="12" customWidth="1"/>
    <col min="7" max="7" width="11.85546875" customWidth="1"/>
    <col min="8" max="8" width="9.5703125" customWidth="1"/>
    <col min="9" max="9" width="10.5703125" customWidth="1"/>
    <col min="10" max="10" width="11.7109375" customWidth="1"/>
    <col min="11" max="11" width="12.28515625" customWidth="1"/>
    <col min="12" max="12" width="12" customWidth="1"/>
    <col min="13" max="13" width="17.28515625" customWidth="1"/>
    <col min="14" max="14" width="18.42578125" customWidth="1"/>
  </cols>
  <sheetData>
    <row r="1" spans="1:14" ht="91.5" customHeight="1" x14ac:dyDescent="0.25">
      <c r="A1" s="786" t="s">
        <v>1585</v>
      </c>
      <c r="B1" s="787" t="s">
        <v>1586</v>
      </c>
      <c r="C1" s="788" t="s">
        <v>112</v>
      </c>
      <c r="D1" s="787" t="s">
        <v>1503</v>
      </c>
      <c r="E1" s="787" t="s">
        <v>1587</v>
      </c>
      <c r="F1" s="787" t="s">
        <v>1504</v>
      </c>
      <c r="G1" s="787" t="s">
        <v>1362</v>
      </c>
      <c r="H1" s="787" t="s">
        <v>331</v>
      </c>
      <c r="I1" s="789" t="s">
        <v>1505</v>
      </c>
      <c r="J1" s="790" t="s">
        <v>335</v>
      </c>
      <c r="K1" s="791" t="s">
        <v>1588</v>
      </c>
      <c r="L1" s="790" t="s">
        <v>11</v>
      </c>
      <c r="M1" s="792" t="s">
        <v>1589</v>
      </c>
      <c r="N1" s="792" t="s">
        <v>500</v>
      </c>
    </row>
    <row r="2" spans="1:14" ht="76.5" x14ac:dyDescent="0.25">
      <c r="A2" s="793" t="s">
        <v>1590</v>
      </c>
      <c r="B2" s="794" t="s">
        <v>1591</v>
      </c>
      <c r="C2" s="795">
        <v>2</v>
      </c>
      <c r="D2" s="796" t="s">
        <v>499</v>
      </c>
      <c r="E2" s="797" t="s">
        <v>1310</v>
      </c>
      <c r="F2" s="798">
        <v>126.5</v>
      </c>
      <c r="G2" s="799" t="s">
        <v>341</v>
      </c>
      <c r="H2" s="800">
        <f t="shared" ref="H2:H17" si="0">I2/F2</f>
        <v>75098.814229249008</v>
      </c>
      <c r="I2" s="800">
        <v>9500000</v>
      </c>
      <c r="J2" s="794" t="s">
        <v>1592</v>
      </c>
      <c r="K2" s="794">
        <v>560</v>
      </c>
      <c r="L2" s="794" t="s">
        <v>420</v>
      </c>
      <c r="M2" s="801"/>
      <c r="N2" s="801" t="s">
        <v>498</v>
      </c>
    </row>
    <row r="3" spans="1:14" ht="51" x14ac:dyDescent="0.25">
      <c r="A3" s="793" t="s">
        <v>1590</v>
      </c>
      <c r="B3" s="794" t="s">
        <v>1591</v>
      </c>
      <c r="C3" s="795">
        <v>2</v>
      </c>
      <c r="D3" s="796" t="s">
        <v>497</v>
      </c>
      <c r="E3" s="797" t="s">
        <v>1311</v>
      </c>
      <c r="F3" s="798">
        <v>102.9</v>
      </c>
      <c r="G3" s="799" t="s">
        <v>341</v>
      </c>
      <c r="H3" s="800">
        <f t="shared" si="0"/>
        <v>68027.210884353743</v>
      </c>
      <c r="I3" s="800">
        <v>7000000</v>
      </c>
      <c r="J3" s="794" t="s">
        <v>496</v>
      </c>
      <c r="K3" s="794">
        <v>610</v>
      </c>
      <c r="L3" s="794" t="s">
        <v>420</v>
      </c>
      <c r="M3" s="801"/>
      <c r="N3" s="801" t="s">
        <v>495</v>
      </c>
    </row>
    <row r="4" spans="1:14" ht="102" x14ac:dyDescent="0.25">
      <c r="A4" s="793" t="s">
        <v>1590</v>
      </c>
      <c r="B4" s="794" t="s">
        <v>1591</v>
      </c>
      <c r="C4" s="795">
        <v>2</v>
      </c>
      <c r="D4" s="794" t="s">
        <v>490</v>
      </c>
      <c r="E4" s="802" t="s">
        <v>1313</v>
      </c>
      <c r="F4" s="798">
        <v>176.1</v>
      </c>
      <c r="G4" s="794" t="s">
        <v>341</v>
      </c>
      <c r="H4" s="803">
        <f t="shared" si="0"/>
        <v>65019.875070982402</v>
      </c>
      <c r="I4" s="803">
        <v>11450000</v>
      </c>
      <c r="J4" s="794" t="s">
        <v>1593</v>
      </c>
      <c r="K4" s="794">
        <v>600</v>
      </c>
      <c r="L4" s="801" t="s">
        <v>475</v>
      </c>
      <c r="M4" s="801"/>
      <c r="N4" s="801" t="s">
        <v>488</v>
      </c>
    </row>
    <row r="5" spans="1:14" ht="63.75" x14ac:dyDescent="0.25">
      <c r="A5" s="793" t="s">
        <v>1590</v>
      </c>
      <c r="B5" s="794" t="s">
        <v>1591</v>
      </c>
      <c r="C5" s="795">
        <v>3</v>
      </c>
      <c r="D5" s="796" t="s">
        <v>1258</v>
      </c>
      <c r="E5" s="797" t="s">
        <v>1506</v>
      </c>
      <c r="F5" s="798">
        <v>20.3</v>
      </c>
      <c r="G5" s="796" t="s">
        <v>341</v>
      </c>
      <c r="H5" s="800">
        <f t="shared" si="0"/>
        <v>65024.63054187192</v>
      </c>
      <c r="I5" s="800">
        <v>1320000</v>
      </c>
      <c r="J5" s="803" t="s">
        <v>475</v>
      </c>
      <c r="K5" s="803" t="s">
        <v>1594</v>
      </c>
      <c r="L5" s="803" t="s">
        <v>1569</v>
      </c>
      <c r="M5" s="804"/>
      <c r="N5" s="801" t="s">
        <v>1262</v>
      </c>
    </row>
    <row r="6" spans="1:14" ht="76.5" x14ac:dyDescent="0.25">
      <c r="A6" s="793" t="s">
        <v>1590</v>
      </c>
      <c r="B6" s="794" t="s">
        <v>1591</v>
      </c>
      <c r="C6" s="805">
        <v>3</v>
      </c>
      <c r="D6" s="796" t="s">
        <v>487</v>
      </c>
      <c r="E6" s="797" t="s">
        <v>1314</v>
      </c>
      <c r="F6" s="806">
        <v>134.5</v>
      </c>
      <c r="G6" s="799" t="s">
        <v>341</v>
      </c>
      <c r="H6" s="800">
        <f t="shared" si="0"/>
        <v>65055.762081784385</v>
      </c>
      <c r="I6" s="800">
        <v>8750000</v>
      </c>
      <c r="J6" s="794" t="s">
        <v>486</v>
      </c>
      <c r="K6" s="794">
        <v>585</v>
      </c>
      <c r="L6" s="801" t="s">
        <v>400</v>
      </c>
      <c r="M6" s="801"/>
      <c r="N6" s="801" t="s">
        <v>485</v>
      </c>
    </row>
    <row r="7" spans="1:14" ht="51" x14ac:dyDescent="0.25">
      <c r="A7" s="793" t="s">
        <v>1590</v>
      </c>
      <c r="B7" s="794" t="s">
        <v>1591</v>
      </c>
      <c r="C7" s="805">
        <v>3</v>
      </c>
      <c r="D7" s="796" t="s">
        <v>484</v>
      </c>
      <c r="E7" s="797" t="s">
        <v>1315</v>
      </c>
      <c r="F7" s="806">
        <v>88.7</v>
      </c>
      <c r="G7" s="799" t="s">
        <v>341</v>
      </c>
      <c r="H7" s="800">
        <f t="shared" si="0"/>
        <v>72153.325817361896</v>
      </c>
      <c r="I7" s="800">
        <v>6400000</v>
      </c>
      <c r="J7" s="794" t="s">
        <v>1595</v>
      </c>
      <c r="K7" s="794">
        <v>560</v>
      </c>
      <c r="L7" s="801" t="s">
        <v>400</v>
      </c>
      <c r="M7" s="801"/>
      <c r="N7" s="801" t="s">
        <v>482</v>
      </c>
    </row>
    <row r="8" spans="1:14" ht="63.75" x14ac:dyDescent="0.25">
      <c r="A8" s="793" t="s">
        <v>1590</v>
      </c>
      <c r="B8" s="794" t="s">
        <v>1591</v>
      </c>
      <c r="C8" s="805">
        <v>3</v>
      </c>
      <c r="D8" s="796" t="s">
        <v>481</v>
      </c>
      <c r="E8" s="797" t="s">
        <v>1316</v>
      </c>
      <c r="F8" s="806">
        <v>157</v>
      </c>
      <c r="G8" s="796" t="s">
        <v>341</v>
      </c>
      <c r="H8" s="800">
        <f t="shared" si="0"/>
        <v>68152.866242038217</v>
      </c>
      <c r="I8" s="800">
        <v>10700000</v>
      </c>
      <c r="J8" s="794" t="s">
        <v>478</v>
      </c>
      <c r="K8" s="794">
        <v>660</v>
      </c>
      <c r="L8" s="801" t="s">
        <v>400</v>
      </c>
      <c r="M8" s="801"/>
      <c r="N8" s="801" t="s">
        <v>480</v>
      </c>
    </row>
    <row r="9" spans="1:14" ht="76.5" x14ac:dyDescent="0.25">
      <c r="A9" s="793" t="s">
        <v>1590</v>
      </c>
      <c r="B9" s="794" t="s">
        <v>1591</v>
      </c>
      <c r="C9" s="805">
        <v>3</v>
      </c>
      <c r="D9" s="796" t="s">
        <v>479</v>
      </c>
      <c r="E9" s="797" t="s">
        <v>1317</v>
      </c>
      <c r="F9" s="806">
        <v>212</v>
      </c>
      <c r="G9" s="796" t="s">
        <v>341</v>
      </c>
      <c r="H9" s="800">
        <f t="shared" si="0"/>
        <v>65094.339622641506</v>
      </c>
      <c r="I9" s="800">
        <v>13800000</v>
      </c>
      <c r="J9" s="794" t="s">
        <v>1596</v>
      </c>
      <c r="K9" s="794">
        <v>560</v>
      </c>
      <c r="L9" s="801" t="s">
        <v>400</v>
      </c>
      <c r="M9" s="801"/>
      <c r="N9" s="801" t="s">
        <v>477</v>
      </c>
    </row>
    <row r="10" spans="1:14" ht="63.75" x14ac:dyDescent="0.25">
      <c r="A10" s="793" t="s">
        <v>1590</v>
      </c>
      <c r="B10" s="794" t="s">
        <v>1591</v>
      </c>
      <c r="C10" s="796">
        <v>3</v>
      </c>
      <c r="D10" s="796" t="s">
        <v>476</v>
      </c>
      <c r="E10" s="797" t="s">
        <v>1318</v>
      </c>
      <c r="F10" s="807">
        <v>188.3</v>
      </c>
      <c r="G10" s="796" t="s">
        <v>341</v>
      </c>
      <c r="H10" s="800">
        <f t="shared" si="0"/>
        <v>65055.762081784385</v>
      </c>
      <c r="I10" s="800">
        <v>12250000</v>
      </c>
      <c r="J10" s="803" t="s">
        <v>475</v>
      </c>
      <c r="K10" s="803" t="s">
        <v>1594</v>
      </c>
      <c r="L10" s="801" t="s">
        <v>475</v>
      </c>
      <c r="M10" s="801"/>
      <c r="N10" s="801" t="s">
        <v>1263</v>
      </c>
    </row>
    <row r="11" spans="1:14" ht="51" x14ac:dyDescent="0.25">
      <c r="A11" s="793" t="s">
        <v>1590</v>
      </c>
      <c r="B11" s="794" t="s">
        <v>1591</v>
      </c>
      <c r="C11" s="796">
        <v>3</v>
      </c>
      <c r="D11" s="796" t="s">
        <v>1570</v>
      </c>
      <c r="E11" s="797" t="s">
        <v>1571</v>
      </c>
      <c r="F11" s="807">
        <v>60.08</v>
      </c>
      <c r="G11" s="796" t="s">
        <v>341</v>
      </c>
      <c r="H11" s="800">
        <f t="shared" si="0"/>
        <v>71571.238348868181</v>
      </c>
      <c r="I11" s="800">
        <v>4300000</v>
      </c>
      <c r="J11" s="801" t="s">
        <v>28</v>
      </c>
      <c r="K11" s="794" t="s">
        <v>1594</v>
      </c>
      <c r="L11" s="794" t="s">
        <v>1597</v>
      </c>
      <c r="M11" s="801"/>
      <c r="N11" s="801" t="s">
        <v>1598</v>
      </c>
    </row>
    <row r="12" spans="1:14" ht="63.75" customHeight="1" x14ac:dyDescent="0.25">
      <c r="A12" s="793" t="s">
        <v>1590</v>
      </c>
      <c r="B12" s="794" t="s">
        <v>1591</v>
      </c>
      <c r="C12" s="796">
        <v>3</v>
      </c>
      <c r="D12" s="796" t="s">
        <v>1624</v>
      </c>
      <c r="E12" s="838" t="s">
        <v>1625</v>
      </c>
      <c r="F12" s="839">
        <v>77.400000000000006</v>
      </c>
      <c r="G12" s="796" t="s">
        <v>341</v>
      </c>
      <c r="H12" s="840">
        <v>64599</v>
      </c>
      <c r="I12" s="840">
        <v>5000000</v>
      </c>
      <c r="J12" s="841"/>
      <c r="K12" s="842"/>
      <c r="L12" s="837" t="s">
        <v>239</v>
      </c>
      <c r="M12" s="843"/>
      <c r="N12" s="836" t="s">
        <v>1598</v>
      </c>
    </row>
    <row r="13" spans="1:14" ht="89.25" x14ac:dyDescent="0.25">
      <c r="A13" s="793" t="s">
        <v>1590</v>
      </c>
      <c r="B13" s="794" t="s">
        <v>1591</v>
      </c>
      <c r="C13" s="805">
        <v>4</v>
      </c>
      <c r="D13" s="796" t="s">
        <v>474</v>
      </c>
      <c r="E13" s="797" t="s">
        <v>1306</v>
      </c>
      <c r="F13" s="806">
        <v>97.5</v>
      </c>
      <c r="G13" s="799" t="s">
        <v>341</v>
      </c>
      <c r="H13" s="800">
        <f t="shared" si="0"/>
        <v>71794.871794871797</v>
      </c>
      <c r="I13" s="808">
        <v>7000000</v>
      </c>
      <c r="J13" s="794" t="s">
        <v>1507</v>
      </c>
      <c r="K13" s="794">
        <v>560</v>
      </c>
      <c r="L13" s="801" t="s">
        <v>204</v>
      </c>
      <c r="M13" s="801"/>
      <c r="N13" s="801" t="s">
        <v>472</v>
      </c>
    </row>
    <row r="14" spans="1:14" ht="114.75" x14ac:dyDescent="0.25">
      <c r="A14" s="793" t="s">
        <v>1590</v>
      </c>
      <c r="B14" s="794" t="s">
        <v>1591</v>
      </c>
      <c r="C14" s="805">
        <v>4</v>
      </c>
      <c r="D14" s="796" t="s">
        <v>471</v>
      </c>
      <c r="E14" s="797" t="s">
        <v>1319</v>
      </c>
      <c r="F14" s="806">
        <v>138.1</v>
      </c>
      <c r="G14" s="799" t="s">
        <v>341</v>
      </c>
      <c r="H14" s="800">
        <f t="shared" si="0"/>
        <v>68066.61839246923</v>
      </c>
      <c r="I14" s="808">
        <v>9400000</v>
      </c>
      <c r="J14" s="794" t="s">
        <v>1599</v>
      </c>
      <c r="K14" s="794">
        <v>560</v>
      </c>
      <c r="L14" s="801" t="s">
        <v>204</v>
      </c>
      <c r="M14" s="801"/>
      <c r="N14" s="801" t="s">
        <v>469</v>
      </c>
    </row>
    <row r="15" spans="1:14" ht="76.5" x14ac:dyDescent="0.25">
      <c r="A15" s="793" t="s">
        <v>1590</v>
      </c>
      <c r="B15" s="794" t="s">
        <v>1591</v>
      </c>
      <c r="C15" s="805">
        <v>4</v>
      </c>
      <c r="D15" s="796" t="s">
        <v>468</v>
      </c>
      <c r="E15" s="797" t="s">
        <v>1320</v>
      </c>
      <c r="F15" s="806">
        <v>109.2</v>
      </c>
      <c r="G15" s="799" t="s">
        <v>341</v>
      </c>
      <c r="H15" s="800">
        <f t="shared" si="0"/>
        <v>68223.443223443217</v>
      </c>
      <c r="I15" s="808">
        <v>7450000</v>
      </c>
      <c r="J15" s="794" t="s">
        <v>1508</v>
      </c>
      <c r="K15" s="794">
        <v>560</v>
      </c>
      <c r="L15" s="801" t="s">
        <v>188</v>
      </c>
      <c r="M15" s="801"/>
      <c r="N15" s="801" t="s">
        <v>465</v>
      </c>
    </row>
    <row r="16" spans="1:14" ht="89.25" x14ac:dyDescent="0.25">
      <c r="A16" s="793" t="s">
        <v>1590</v>
      </c>
      <c r="B16" s="794" t="s">
        <v>1591</v>
      </c>
      <c r="C16" s="805">
        <v>4</v>
      </c>
      <c r="D16" s="796" t="s">
        <v>464</v>
      </c>
      <c r="E16" s="797" t="s">
        <v>1321</v>
      </c>
      <c r="F16" s="806">
        <v>229.9</v>
      </c>
      <c r="G16" s="799" t="s">
        <v>341</v>
      </c>
      <c r="H16" s="800">
        <f t="shared" si="0"/>
        <v>65028.273162244455</v>
      </c>
      <c r="I16" s="808">
        <v>14950000</v>
      </c>
      <c r="J16" s="794" t="s">
        <v>463</v>
      </c>
      <c r="K16" s="794">
        <v>480</v>
      </c>
      <c r="L16" s="801" t="s">
        <v>239</v>
      </c>
      <c r="M16" s="801"/>
      <c r="N16" s="801" t="s">
        <v>462</v>
      </c>
    </row>
    <row r="17" spans="1:14" ht="51" x14ac:dyDescent="0.25">
      <c r="A17" s="793" t="s">
        <v>1590</v>
      </c>
      <c r="B17" s="794" t="s">
        <v>1591</v>
      </c>
      <c r="C17" s="805">
        <v>4</v>
      </c>
      <c r="D17" s="796" t="s">
        <v>1525</v>
      </c>
      <c r="E17" s="797" t="s">
        <v>1526</v>
      </c>
      <c r="F17" s="806">
        <v>13.9</v>
      </c>
      <c r="G17" s="799" t="s">
        <v>341</v>
      </c>
      <c r="H17" s="800">
        <f t="shared" si="0"/>
        <v>89928.057553956838</v>
      </c>
      <c r="I17" s="808">
        <v>1250000</v>
      </c>
      <c r="J17" s="801" t="s">
        <v>28</v>
      </c>
      <c r="K17" s="794" t="s">
        <v>1594</v>
      </c>
      <c r="L17" s="794" t="s">
        <v>1527</v>
      </c>
      <c r="M17" s="801"/>
      <c r="N17" s="801"/>
    </row>
    <row r="18" spans="1:14" ht="63.75" x14ac:dyDescent="0.25">
      <c r="A18" s="793" t="s">
        <v>1590</v>
      </c>
      <c r="B18" s="794" t="s">
        <v>1591</v>
      </c>
      <c r="C18" s="805">
        <v>5</v>
      </c>
      <c r="D18" s="799" t="s">
        <v>1298</v>
      </c>
      <c r="E18" s="809" t="s">
        <v>1326</v>
      </c>
      <c r="F18" s="810">
        <v>290</v>
      </c>
      <c r="G18" s="799" t="s">
        <v>1299</v>
      </c>
      <c r="H18" s="808">
        <v>60000</v>
      </c>
      <c r="I18" s="799" t="s">
        <v>1594</v>
      </c>
      <c r="J18" s="803" t="s">
        <v>1600</v>
      </c>
      <c r="K18" s="794" t="s">
        <v>1594</v>
      </c>
      <c r="L18" s="803" t="s">
        <v>1300</v>
      </c>
      <c r="M18" s="804"/>
      <c r="N18" s="811"/>
    </row>
    <row r="19" spans="1:14" ht="51" x14ac:dyDescent="0.25">
      <c r="A19" s="793" t="s">
        <v>1590</v>
      </c>
      <c r="B19" s="794" t="s">
        <v>1591</v>
      </c>
      <c r="C19" s="805">
        <v>5</v>
      </c>
      <c r="D19" s="799" t="s">
        <v>449</v>
      </c>
      <c r="E19" s="809" t="s">
        <v>1327</v>
      </c>
      <c r="F19" s="810">
        <v>115.4</v>
      </c>
      <c r="G19" s="799" t="s">
        <v>341</v>
      </c>
      <c r="H19" s="800">
        <f t="shared" ref="H19:H27" si="1">I19/F19</f>
        <v>60225.303292894278</v>
      </c>
      <c r="I19" s="808">
        <v>6950000</v>
      </c>
      <c r="J19" s="794" t="s">
        <v>1601</v>
      </c>
      <c r="K19" s="794">
        <v>560</v>
      </c>
      <c r="L19" s="803" t="s">
        <v>1280</v>
      </c>
      <c r="M19" s="804"/>
      <c r="N19" s="811"/>
    </row>
    <row r="20" spans="1:14" ht="63.75" x14ac:dyDescent="0.25">
      <c r="A20" s="793" t="s">
        <v>1590</v>
      </c>
      <c r="B20" s="794" t="s">
        <v>1591</v>
      </c>
      <c r="C20" s="805">
        <v>6</v>
      </c>
      <c r="D20" s="796" t="s">
        <v>448</v>
      </c>
      <c r="E20" s="797" t="s">
        <v>1328</v>
      </c>
      <c r="F20" s="806">
        <v>130.9</v>
      </c>
      <c r="G20" s="799" t="s">
        <v>341</v>
      </c>
      <c r="H20" s="800">
        <f t="shared" si="1"/>
        <v>64935.064935064933</v>
      </c>
      <c r="I20" s="808">
        <v>8500000</v>
      </c>
      <c r="J20" s="801" t="s">
        <v>28</v>
      </c>
      <c r="K20" s="794" t="s">
        <v>1594</v>
      </c>
      <c r="L20" s="801" t="s">
        <v>414</v>
      </c>
      <c r="M20" s="801"/>
      <c r="N20" s="801" t="s">
        <v>447</v>
      </c>
    </row>
    <row r="21" spans="1:14" ht="76.5" x14ac:dyDescent="0.25">
      <c r="A21" s="793" t="s">
        <v>1590</v>
      </c>
      <c r="B21" s="794" t="s">
        <v>1591</v>
      </c>
      <c r="C21" s="805">
        <v>8</v>
      </c>
      <c r="D21" s="796" t="s">
        <v>446</v>
      </c>
      <c r="E21" s="797" t="s">
        <v>1329</v>
      </c>
      <c r="F21" s="806">
        <v>159</v>
      </c>
      <c r="G21" s="799" t="s">
        <v>341</v>
      </c>
      <c r="H21" s="800">
        <f t="shared" si="1"/>
        <v>64779.874213836476</v>
      </c>
      <c r="I21" s="808">
        <v>10300000</v>
      </c>
      <c r="J21" s="794" t="s">
        <v>445</v>
      </c>
      <c r="K21" s="794">
        <v>560</v>
      </c>
      <c r="L21" s="801" t="s">
        <v>385</v>
      </c>
      <c r="M21" s="801"/>
      <c r="N21" s="801" t="s">
        <v>393</v>
      </c>
    </row>
    <row r="22" spans="1:14" ht="76.5" x14ac:dyDescent="0.25">
      <c r="A22" s="793" t="s">
        <v>1590</v>
      </c>
      <c r="B22" s="794" t="s">
        <v>1591</v>
      </c>
      <c r="C22" s="805">
        <v>9</v>
      </c>
      <c r="D22" s="796" t="s">
        <v>443</v>
      </c>
      <c r="E22" s="797" t="s">
        <v>1330</v>
      </c>
      <c r="F22" s="806">
        <v>170.9</v>
      </c>
      <c r="G22" s="796" t="s">
        <v>341</v>
      </c>
      <c r="H22" s="800">
        <f t="shared" si="1"/>
        <v>64950.263311878291</v>
      </c>
      <c r="I22" s="808">
        <v>11100000</v>
      </c>
      <c r="J22" s="794" t="s">
        <v>442</v>
      </c>
      <c r="K22" s="794">
        <v>490</v>
      </c>
      <c r="L22" s="801" t="s">
        <v>385</v>
      </c>
      <c r="M22" s="801"/>
      <c r="N22" s="801" t="s">
        <v>393</v>
      </c>
    </row>
    <row r="23" spans="1:14" ht="55.5" customHeight="1" x14ac:dyDescent="0.25">
      <c r="A23" s="793" t="s">
        <v>1590</v>
      </c>
      <c r="B23" s="794" t="s">
        <v>1591</v>
      </c>
      <c r="C23" s="844">
        <v>11</v>
      </c>
      <c r="D23" s="796" t="s">
        <v>1626</v>
      </c>
      <c r="E23" s="838" t="s">
        <v>1627</v>
      </c>
      <c r="F23" s="839">
        <v>39.4</v>
      </c>
      <c r="G23" s="799" t="s">
        <v>341</v>
      </c>
      <c r="H23" s="840">
        <v>72335</v>
      </c>
      <c r="I23" s="840">
        <v>2850000</v>
      </c>
      <c r="J23" s="841"/>
      <c r="K23" s="842"/>
      <c r="L23" s="837" t="s">
        <v>1630</v>
      </c>
      <c r="M23" s="843"/>
      <c r="N23" s="836" t="s">
        <v>1628</v>
      </c>
    </row>
    <row r="24" spans="1:14" ht="102" x14ac:dyDescent="0.25">
      <c r="A24" s="793" t="s">
        <v>1590</v>
      </c>
      <c r="B24" s="794" t="s">
        <v>1591</v>
      </c>
      <c r="C24" s="805">
        <v>16</v>
      </c>
      <c r="D24" s="796" t="s">
        <v>434</v>
      </c>
      <c r="E24" s="797" t="s">
        <v>1334</v>
      </c>
      <c r="F24" s="806">
        <v>95.2</v>
      </c>
      <c r="G24" s="799" t="s">
        <v>341</v>
      </c>
      <c r="H24" s="800">
        <f t="shared" si="1"/>
        <v>71953.781512605041</v>
      </c>
      <c r="I24" s="808">
        <v>6850000</v>
      </c>
      <c r="J24" s="794" t="s">
        <v>1552</v>
      </c>
      <c r="K24" s="794">
        <v>560</v>
      </c>
      <c r="L24" s="801" t="s">
        <v>1553</v>
      </c>
      <c r="M24" s="801"/>
      <c r="N24" s="801" t="s">
        <v>431</v>
      </c>
    </row>
    <row r="25" spans="1:14" ht="114.75" x14ac:dyDescent="0.25">
      <c r="A25" s="793" t="s">
        <v>1590</v>
      </c>
      <c r="B25" s="794" t="s">
        <v>1591</v>
      </c>
      <c r="C25" s="805">
        <v>17</v>
      </c>
      <c r="D25" s="796" t="s">
        <v>1509</v>
      </c>
      <c r="E25" s="797" t="s">
        <v>1355</v>
      </c>
      <c r="F25" s="806">
        <v>811.6</v>
      </c>
      <c r="G25" s="799" t="s">
        <v>341</v>
      </c>
      <c r="H25" s="800">
        <f t="shared" si="1"/>
        <v>64995.071463775254</v>
      </c>
      <c r="I25" s="808">
        <v>52750000</v>
      </c>
      <c r="J25" s="794" t="s">
        <v>1602</v>
      </c>
      <c r="K25" s="794">
        <v>510</v>
      </c>
      <c r="L25" s="794" t="s">
        <v>420</v>
      </c>
      <c r="M25" s="801"/>
      <c r="N25" s="801" t="s">
        <v>428</v>
      </c>
    </row>
    <row r="26" spans="1:14" ht="51" x14ac:dyDescent="0.25">
      <c r="A26" s="793" t="s">
        <v>1590</v>
      </c>
      <c r="B26" s="794" t="s">
        <v>1591</v>
      </c>
      <c r="C26" s="805">
        <v>17</v>
      </c>
      <c r="D26" s="796" t="s">
        <v>426</v>
      </c>
      <c r="E26" s="797"/>
      <c r="F26" s="806">
        <v>179.2</v>
      </c>
      <c r="G26" s="799" t="s">
        <v>426</v>
      </c>
      <c r="H26" s="800">
        <f t="shared" si="1"/>
        <v>65011.160714285717</v>
      </c>
      <c r="I26" s="808">
        <v>11650000</v>
      </c>
      <c r="J26" s="801" t="s">
        <v>28</v>
      </c>
      <c r="K26" s="794" t="s">
        <v>1594</v>
      </c>
      <c r="L26" s="801" t="s">
        <v>420</v>
      </c>
      <c r="M26" s="801"/>
      <c r="N26" s="801" t="s">
        <v>424</v>
      </c>
    </row>
    <row r="27" spans="1:14" ht="102" x14ac:dyDescent="0.25">
      <c r="A27" s="793" t="s">
        <v>1590</v>
      </c>
      <c r="B27" s="794" t="s">
        <v>1591</v>
      </c>
      <c r="C27" s="812" t="s">
        <v>1594</v>
      </c>
      <c r="D27" s="813" t="s">
        <v>1603</v>
      </c>
      <c r="E27" s="814" t="s">
        <v>1336</v>
      </c>
      <c r="F27" s="810">
        <v>1969.8</v>
      </c>
      <c r="G27" s="799" t="s">
        <v>341</v>
      </c>
      <c r="H27" s="815">
        <f t="shared" si="1"/>
        <v>64905.066504213624</v>
      </c>
      <c r="I27" s="815">
        <v>127850000</v>
      </c>
      <c r="J27" s="813" t="s">
        <v>386</v>
      </c>
      <c r="K27" s="813">
        <v>500</v>
      </c>
      <c r="L27" s="801" t="s">
        <v>1604</v>
      </c>
      <c r="M27" s="801"/>
      <c r="N27" s="801" t="s">
        <v>419</v>
      </c>
    </row>
    <row r="28" spans="1:14" ht="51" x14ac:dyDescent="0.25">
      <c r="A28" s="793" t="s">
        <v>1590</v>
      </c>
      <c r="B28" s="794" t="s">
        <v>1605</v>
      </c>
      <c r="C28" s="795">
        <v>1</v>
      </c>
      <c r="D28" s="794" t="s">
        <v>1606</v>
      </c>
      <c r="E28" s="794"/>
      <c r="F28" s="798">
        <v>33</v>
      </c>
      <c r="G28" s="799" t="s">
        <v>341</v>
      </c>
      <c r="H28" s="803">
        <v>95000</v>
      </c>
      <c r="I28" s="803">
        <f>H28*F28</f>
        <v>3135000</v>
      </c>
      <c r="J28" s="794" t="s">
        <v>1554</v>
      </c>
      <c r="K28" s="795">
        <v>650</v>
      </c>
      <c r="L28" s="794" t="s">
        <v>343</v>
      </c>
      <c r="M28" s="801"/>
      <c r="N28" s="801" t="s">
        <v>1491</v>
      </c>
    </row>
    <row r="29" spans="1:14" ht="51" x14ac:dyDescent="0.25">
      <c r="A29" s="793" t="s">
        <v>1590</v>
      </c>
      <c r="B29" s="794" t="s">
        <v>1605</v>
      </c>
      <c r="C29" s="795">
        <v>1</v>
      </c>
      <c r="D29" s="794" t="s">
        <v>1607</v>
      </c>
      <c r="E29" s="794"/>
      <c r="F29" s="798">
        <v>37.5</v>
      </c>
      <c r="G29" s="799" t="s">
        <v>341</v>
      </c>
      <c r="H29" s="803">
        <f t="shared" ref="H29:H43" si="2">I29/F29</f>
        <v>89333.333333333328</v>
      </c>
      <c r="I29" s="803">
        <v>3350000</v>
      </c>
      <c r="J29" s="794" t="s">
        <v>1562</v>
      </c>
      <c r="K29" s="795">
        <v>653.33000000000004</v>
      </c>
      <c r="L29" s="794" t="s">
        <v>343</v>
      </c>
      <c r="M29" s="801"/>
      <c r="N29" s="801" t="s">
        <v>1491</v>
      </c>
    </row>
    <row r="30" spans="1:14" ht="51" x14ac:dyDescent="0.25">
      <c r="A30" s="793" t="s">
        <v>1590</v>
      </c>
      <c r="B30" s="794" t="s">
        <v>1605</v>
      </c>
      <c r="C30" s="795">
        <v>1</v>
      </c>
      <c r="D30" s="794" t="s">
        <v>1608</v>
      </c>
      <c r="E30" s="794"/>
      <c r="F30" s="798">
        <v>106.6</v>
      </c>
      <c r="G30" s="799" t="s">
        <v>341</v>
      </c>
      <c r="H30" s="803">
        <f t="shared" si="2"/>
        <v>84427.767354596625</v>
      </c>
      <c r="I30" s="803">
        <v>9000000</v>
      </c>
      <c r="J30" s="794" t="s">
        <v>1609</v>
      </c>
      <c r="K30" s="795">
        <v>735</v>
      </c>
      <c r="L30" s="794" t="s">
        <v>343</v>
      </c>
      <c r="M30" s="801"/>
      <c r="N30" s="801" t="s">
        <v>1610</v>
      </c>
    </row>
    <row r="31" spans="1:14" ht="51" x14ac:dyDescent="0.25">
      <c r="A31" s="793" t="s">
        <v>1590</v>
      </c>
      <c r="B31" s="794" t="s">
        <v>1611</v>
      </c>
      <c r="C31" s="795">
        <v>1</v>
      </c>
      <c r="D31" s="796" t="s">
        <v>1363</v>
      </c>
      <c r="E31" s="796">
        <v>106</v>
      </c>
      <c r="F31" s="798">
        <v>65.400000000000006</v>
      </c>
      <c r="G31" s="799" t="s">
        <v>341</v>
      </c>
      <c r="H31" s="803">
        <f t="shared" si="2"/>
        <v>55045.871559633022</v>
      </c>
      <c r="I31" s="803">
        <v>3600000</v>
      </c>
      <c r="J31" s="794" t="s">
        <v>1566</v>
      </c>
      <c r="K31" s="795"/>
      <c r="L31" s="796" t="s">
        <v>1277</v>
      </c>
      <c r="M31" s="816"/>
      <c r="N31" s="801"/>
    </row>
    <row r="32" spans="1:14" ht="51" x14ac:dyDescent="0.25">
      <c r="A32" s="793" t="s">
        <v>1590</v>
      </c>
      <c r="B32" s="794" t="s">
        <v>1611</v>
      </c>
      <c r="C32" s="795">
        <v>1</v>
      </c>
      <c r="D32" s="796" t="s">
        <v>1366</v>
      </c>
      <c r="E32" s="796">
        <v>107</v>
      </c>
      <c r="F32" s="798">
        <v>163.19999999999999</v>
      </c>
      <c r="G32" s="796" t="s">
        <v>341</v>
      </c>
      <c r="H32" s="800">
        <f t="shared" si="2"/>
        <v>55147.058823529413</v>
      </c>
      <c r="I32" s="800">
        <v>9000000</v>
      </c>
      <c r="J32" s="794" t="s">
        <v>1367</v>
      </c>
      <c r="K32" s="795"/>
      <c r="L32" s="796" t="s">
        <v>1277</v>
      </c>
      <c r="M32" s="816"/>
      <c r="N32" s="801"/>
    </row>
    <row r="33" spans="1:14" ht="51" x14ac:dyDescent="0.25">
      <c r="A33" s="793" t="s">
        <v>1590</v>
      </c>
      <c r="B33" s="794" t="s">
        <v>1611</v>
      </c>
      <c r="C33" s="795">
        <v>4</v>
      </c>
      <c r="D33" s="796" t="s">
        <v>1612</v>
      </c>
      <c r="E33" s="796"/>
      <c r="F33" s="798">
        <v>709.8</v>
      </c>
      <c r="G33" s="796" t="s">
        <v>341</v>
      </c>
      <c r="H33" s="800">
        <f t="shared" si="2"/>
        <v>50000</v>
      </c>
      <c r="I33" s="800">
        <v>35490000</v>
      </c>
      <c r="J33" s="794" t="s">
        <v>1613</v>
      </c>
      <c r="K33" s="795"/>
      <c r="L33" s="796" t="s">
        <v>1277</v>
      </c>
      <c r="M33" s="816"/>
      <c r="N33" s="801"/>
    </row>
    <row r="34" spans="1:14" ht="51" x14ac:dyDescent="0.25">
      <c r="A34" s="793" t="s">
        <v>1590</v>
      </c>
      <c r="B34" s="794" t="s">
        <v>1611</v>
      </c>
      <c r="C34" s="805">
        <v>5</v>
      </c>
      <c r="D34" s="796" t="s">
        <v>1383</v>
      </c>
      <c r="E34" s="796">
        <v>504</v>
      </c>
      <c r="F34" s="798">
        <v>82</v>
      </c>
      <c r="G34" s="796" t="s">
        <v>341</v>
      </c>
      <c r="H34" s="800">
        <f t="shared" si="2"/>
        <v>59756.097560975613</v>
      </c>
      <c r="I34" s="800">
        <v>4900000</v>
      </c>
      <c r="J34" s="794" t="s">
        <v>1384</v>
      </c>
      <c r="K34" s="795"/>
      <c r="L34" s="796" t="s">
        <v>1277</v>
      </c>
      <c r="M34" s="816"/>
      <c r="N34" s="801"/>
    </row>
    <row r="35" spans="1:14" ht="51" x14ac:dyDescent="0.25">
      <c r="A35" s="793" t="s">
        <v>1590</v>
      </c>
      <c r="B35" s="794" t="s">
        <v>1611</v>
      </c>
      <c r="C35" s="805">
        <v>5</v>
      </c>
      <c r="D35" s="796" t="s">
        <v>1385</v>
      </c>
      <c r="E35" s="796">
        <v>503</v>
      </c>
      <c r="F35" s="798">
        <v>31.7</v>
      </c>
      <c r="G35" s="796" t="s">
        <v>341</v>
      </c>
      <c r="H35" s="800">
        <f t="shared" si="2"/>
        <v>59936.908517350159</v>
      </c>
      <c r="I35" s="800">
        <v>1900000</v>
      </c>
      <c r="J35" s="794" t="s">
        <v>1386</v>
      </c>
      <c r="K35" s="795"/>
      <c r="L35" s="796" t="s">
        <v>1277</v>
      </c>
      <c r="M35" s="816"/>
      <c r="N35" s="801"/>
    </row>
    <row r="36" spans="1:14" ht="51" x14ac:dyDescent="0.25">
      <c r="A36" s="793" t="s">
        <v>1590</v>
      </c>
      <c r="B36" s="794" t="s">
        <v>1611</v>
      </c>
      <c r="C36" s="796">
        <v>5</v>
      </c>
      <c r="D36" s="796" t="s">
        <v>1387</v>
      </c>
      <c r="E36" s="796">
        <v>501</v>
      </c>
      <c r="F36" s="807">
        <v>32.6</v>
      </c>
      <c r="G36" s="796" t="s">
        <v>341</v>
      </c>
      <c r="H36" s="800">
        <f t="shared" si="2"/>
        <v>59815.950920245399</v>
      </c>
      <c r="I36" s="800">
        <v>1950000</v>
      </c>
      <c r="J36" s="794" t="s">
        <v>1388</v>
      </c>
      <c r="K36" s="795"/>
      <c r="L36" s="796" t="s">
        <v>1277</v>
      </c>
      <c r="M36" s="816"/>
      <c r="N36" s="801"/>
    </row>
    <row r="37" spans="1:14" ht="51" x14ac:dyDescent="0.25">
      <c r="A37" s="793" t="s">
        <v>1590</v>
      </c>
      <c r="B37" s="794" t="s">
        <v>1611</v>
      </c>
      <c r="C37" s="796">
        <v>5</v>
      </c>
      <c r="D37" s="796" t="s">
        <v>1389</v>
      </c>
      <c r="E37" s="796">
        <v>510</v>
      </c>
      <c r="F37" s="807">
        <v>146.9</v>
      </c>
      <c r="G37" s="796" t="s">
        <v>341</v>
      </c>
      <c r="H37" s="800">
        <f t="shared" si="2"/>
        <v>59904.697072838666</v>
      </c>
      <c r="I37" s="800">
        <v>8800000</v>
      </c>
      <c r="J37" s="794" t="s">
        <v>1390</v>
      </c>
      <c r="K37" s="795"/>
      <c r="L37" s="796" t="s">
        <v>1277</v>
      </c>
      <c r="M37" s="816"/>
      <c r="N37" s="801"/>
    </row>
    <row r="38" spans="1:14" ht="51" x14ac:dyDescent="0.25">
      <c r="A38" s="793" t="s">
        <v>1590</v>
      </c>
      <c r="B38" s="794" t="s">
        <v>1611</v>
      </c>
      <c r="C38" s="796">
        <v>5</v>
      </c>
      <c r="D38" s="796" t="s">
        <v>1391</v>
      </c>
      <c r="E38" s="796">
        <v>511</v>
      </c>
      <c r="F38" s="807">
        <v>22.9</v>
      </c>
      <c r="G38" s="796" t="s">
        <v>341</v>
      </c>
      <c r="H38" s="800">
        <f t="shared" si="2"/>
        <v>54585.152838427952</v>
      </c>
      <c r="I38" s="800">
        <v>1250000</v>
      </c>
      <c r="J38" s="794" t="s">
        <v>1392</v>
      </c>
      <c r="K38" s="795"/>
      <c r="L38" s="796" t="s">
        <v>1277</v>
      </c>
      <c r="M38" s="816"/>
      <c r="N38" s="801" t="s">
        <v>1371</v>
      </c>
    </row>
    <row r="39" spans="1:14" ht="51" x14ac:dyDescent="0.25">
      <c r="A39" s="793" t="s">
        <v>1590</v>
      </c>
      <c r="B39" s="794" t="s">
        <v>1611</v>
      </c>
      <c r="C39" s="796">
        <v>5</v>
      </c>
      <c r="D39" s="796" t="s">
        <v>1393</v>
      </c>
      <c r="E39" s="796">
        <v>509</v>
      </c>
      <c r="F39" s="807">
        <v>114.2</v>
      </c>
      <c r="G39" s="796" t="s">
        <v>341</v>
      </c>
      <c r="H39" s="800">
        <f t="shared" si="2"/>
        <v>59982.486865148858</v>
      </c>
      <c r="I39" s="800">
        <v>6850000</v>
      </c>
      <c r="J39" s="794" t="s">
        <v>1567</v>
      </c>
      <c r="K39" s="795"/>
      <c r="L39" s="796" t="s">
        <v>1277</v>
      </c>
      <c r="M39" s="816"/>
      <c r="N39" s="801"/>
    </row>
    <row r="40" spans="1:14" ht="63.75" x14ac:dyDescent="0.25">
      <c r="A40" s="793" t="s">
        <v>1590</v>
      </c>
      <c r="B40" s="794" t="s">
        <v>1611</v>
      </c>
      <c r="C40" s="796">
        <v>5</v>
      </c>
      <c r="D40" s="796" t="s">
        <v>1394</v>
      </c>
      <c r="E40" s="796">
        <v>507</v>
      </c>
      <c r="F40" s="806">
        <v>32</v>
      </c>
      <c r="G40" s="796" t="s">
        <v>341</v>
      </c>
      <c r="H40" s="800">
        <f t="shared" si="2"/>
        <v>59375</v>
      </c>
      <c r="I40" s="800">
        <v>1900000</v>
      </c>
      <c r="J40" s="794" t="s">
        <v>1395</v>
      </c>
      <c r="K40" s="795"/>
      <c r="L40" s="796" t="s">
        <v>1277</v>
      </c>
      <c r="M40" s="816"/>
      <c r="N40" s="801"/>
    </row>
    <row r="41" spans="1:14" ht="51" x14ac:dyDescent="0.25">
      <c r="A41" s="793" t="s">
        <v>1590</v>
      </c>
      <c r="B41" s="794" t="s">
        <v>1611</v>
      </c>
      <c r="C41" s="796">
        <v>5</v>
      </c>
      <c r="D41" s="796" t="s">
        <v>1416</v>
      </c>
      <c r="E41" s="796">
        <v>502</v>
      </c>
      <c r="F41" s="807">
        <v>32.6</v>
      </c>
      <c r="G41" s="796" t="s">
        <v>341</v>
      </c>
      <c r="H41" s="800">
        <f t="shared" si="2"/>
        <v>59815.950920245399</v>
      </c>
      <c r="I41" s="800">
        <v>1950000</v>
      </c>
      <c r="J41" s="803" t="s">
        <v>1555</v>
      </c>
      <c r="K41" s="795"/>
      <c r="L41" s="796" t="s">
        <v>1277</v>
      </c>
      <c r="M41" s="816"/>
      <c r="N41" s="801"/>
    </row>
    <row r="42" spans="1:14" ht="51" x14ac:dyDescent="0.25">
      <c r="A42" s="793" t="s">
        <v>1590</v>
      </c>
      <c r="B42" s="794" t="s">
        <v>1611</v>
      </c>
      <c r="C42" s="805">
        <v>8</v>
      </c>
      <c r="D42" s="796" t="s">
        <v>1408</v>
      </c>
      <c r="E42" s="796">
        <v>814</v>
      </c>
      <c r="F42" s="806">
        <v>20.399999999999999</v>
      </c>
      <c r="G42" s="796" t="s">
        <v>341</v>
      </c>
      <c r="H42" s="808">
        <f t="shared" si="2"/>
        <v>56372.549019607846</v>
      </c>
      <c r="I42" s="808">
        <v>1150000</v>
      </c>
      <c r="J42" s="803" t="s">
        <v>1614</v>
      </c>
      <c r="K42" s="795"/>
      <c r="L42" s="796" t="s">
        <v>1277</v>
      </c>
      <c r="M42" s="816"/>
      <c r="N42" s="817" t="s">
        <v>1371</v>
      </c>
    </row>
    <row r="43" spans="1:14" ht="51" x14ac:dyDescent="0.25">
      <c r="A43" s="818" t="s">
        <v>1590</v>
      </c>
      <c r="B43" s="819" t="s">
        <v>1615</v>
      </c>
      <c r="C43" s="820">
        <v>13</v>
      </c>
      <c r="D43" s="819" t="s">
        <v>1490</v>
      </c>
      <c r="E43" s="819"/>
      <c r="F43" s="821">
        <v>102.6</v>
      </c>
      <c r="G43" s="822" t="s">
        <v>341</v>
      </c>
      <c r="H43" s="823">
        <f t="shared" si="2"/>
        <v>92592.592592592599</v>
      </c>
      <c r="I43" s="823">
        <v>9500000</v>
      </c>
      <c r="J43" s="819" t="s">
        <v>1616</v>
      </c>
      <c r="K43" s="822"/>
      <c r="L43" s="819" t="s">
        <v>1559</v>
      </c>
      <c r="M43" s="824"/>
      <c r="N43" s="824"/>
    </row>
    <row r="44" spans="1:14" ht="102" x14ac:dyDescent="0.25">
      <c r="A44" s="793" t="s">
        <v>1590</v>
      </c>
      <c r="B44" s="801" t="s">
        <v>1617</v>
      </c>
      <c r="C44" s="796">
        <v>1</v>
      </c>
      <c r="D44" s="825" t="s">
        <v>1460</v>
      </c>
      <c r="E44" s="799"/>
      <c r="F44" s="806">
        <v>222.60000000000005</v>
      </c>
      <c r="G44" s="799" t="s">
        <v>1462</v>
      </c>
      <c r="H44" s="800">
        <v>69631.626235399803</v>
      </c>
      <c r="I44" s="800">
        <v>15500000</v>
      </c>
      <c r="J44" s="794" t="s">
        <v>1438</v>
      </c>
      <c r="K44" s="795"/>
      <c r="L44" s="796" t="s">
        <v>420</v>
      </c>
      <c r="M44" s="816"/>
      <c r="N44" s="801" t="s">
        <v>1618</v>
      </c>
    </row>
    <row r="45" spans="1:14" ht="51" x14ac:dyDescent="0.25">
      <c r="A45" s="793" t="s">
        <v>1590</v>
      </c>
      <c r="B45" s="801" t="s">
        <v>1617</v>
      </c>
      <c r="C45" s="796">
        <v>1</v>
      </c>
      <c r="D45" s="825" t="s">
        <v>1464</v>
      </c>
      <c r="E45" s="799">
        <v>101</v>
      </c>
      <c r="F45" s="806">
        <v>21.6</v>
      </c>
      <c r="G45" s="799" t="s">
        <v>341</v>
      </c>
      <c r="H45" s="800">
        <v>50925.92592592592</v>
      </c>
      <c r="I45" s="800">
        <v>1100000</v>
      </c>
      <c r="J45" s="794" t="s">
        <v>1442</v>
      </c>
      <c r="K45" s="795"/>
      <c r="L45" s="796" t="s">
        <v>420</v>
      </c>
      <c r="M45" s="816"/>
      <c r="N45" s="801" t="s">
        <v>1619</v>
      </c>
    </row>
    <row r="46" spans="1:14" ht="51" x14ac:dyDescent="0.25">
      <c r="A46" s="793" t="s">
        <v>1590</v>
      </c>
      <c r="B46" s="801" t="s">
        <v>1617</v>
      </c>
      <c r="C46" s="796">
        <v>1</v>
      </c>
      <c r="D46" s="825" t="s">
        <v>1465</v>
      </c>
      <c r="E46" s="799">
        <v>103</v>
      </c>
      <c r="F46" s="806">
        <v>24.4</v>
      </c>
      <c r="G46" s="799" t="s">
        <v>341</v>
      </c>
      <c r="H46" s="800">
        <v>51229.508196721312</v>
      </c>
      <c r="I46" s="800">
        <v>1250000</v>
      </c>
      <c r="J46" s="794" t="s">
        <v>1442</v>
      </c>
      <c r="K46" s="795"/>
      <c r="L46" s="796" t="s">
        <v>420</v>
      </c>
      <c r="M46" s="816"/>
      <c r="N46" s="801" t="s">
        <v>1619</v>
      </c>
    </row>
    <row r="47" spans="1:14" ht="63.75" x14ac:dyDescent="0.25">
      <c r="A47" s="793" t="s">
        <v>1590</v>
      </c>
      <c r="B47" s="801" t="s">
        <v>1617</v>
      </c>
      <c r="C47" s="796">
        <v>1</v>
      </c>
      <c r="D47" s="825" t="s">
        <v>1466</v>
      </c>
      <c r="E47" s="799" t="s">
        <v>1467</v>
      </c>
      <c r="F47" s="806">
        <v>189.3</v>
      </c>
      <c r="G47" s="799" t="s">
        <v>341</v>
      </c>
      <c r="H47" s="800">
        <v>69994.717379820388</v>
      </c>
      <c r="I47" s="800">
        <v>13250000</v>
      </c>
      <c r="J47" s="794" t="s">
        <v>1442</v>
      </c>
      <c r="K47" s="795"/>
      <c r="L47" s="796" t="s">
        <v>420</v>
      </c>
      <c r="M47" s="816"/>
      <c r="N47" s="801" t="s">
        <v>1620</v>
      </c>
    </row>
    <row r="48" spans="1:14" ht="51" x14ac:dyDescent="0.25">
      <c r="A48" s="793" t="s">
        <v>1590</v>
      </c>
      <c r="B48" s="801" t="s">
        <v>1617</v>
      </c>
      <c r="C48" s="796">
        <v>1</v>
      </c>
      <c r="D48" s="825" t="s">
        <v>1469</v>
      </c>
      <c r="E48" s="799"/>
      <c r="F48" s="806">
        <v>71.399999999999991</v>
      </c>
      <c r="G48" s="799"/>
      <c r="H48" s="800">
        <f>I48/F48</f>
        <v>0</v>
      </c>
      <c r="I48" s="800"/>
      <c r="J48" s="794"/>
      <c r="K48" s="795"/>
      <c r="L48" s="796" t="s">
        <v>420</v>
      </c>
      <c r="M48" s="816"/>
      <c r="N48" s="801" t="s">
        <v>1619</v>
      </c>
    </row>
    <row r="49" spans="1:14" ht="51" x14ac:dyDescent="0.25">
      <c r="A49" s="793" t="s">
        <v>1590</v>
      </c>
      <c r="B49" s="801" t="s">
        <v>1617</v>
      </c>
      <c r="C49" s="796">
        <v>2</v>
      </c>
      <c r="D49" s="825" t="s">
        <v>1472</v>
      </c>
      <c r="E49" s="799" t="s">
        <v>1473</v>
      </c>
      <c r="F49" s="806">
        <v>516.4</v>
      </c>
      <c r="G49" s="799" t="s">
        <v>341</v>
      </c>
      <c r="H49" s="800">
        <v>49961.270333075139</v>
      </c>
      <c r="I49" s="800">
        <v>25800000</v>
      </c>
      <c r="J49" s="794" t="s">
        <v>1557</v>
      </c>
      <c r="K49" s="795"/>
      <c r="L49" s="796" t="s">
        <v>420</v>
      </c>
      <c r="M49" s="816"/>
      <c r="N49" s="801" t="s">
        <v>1619</v>
      </c>
    </row>
    <row r="50" spans="1:14" ht="51" x14ac:dyDescent="0.25">
      <c r="A50" s="793" t="s">
        <v>1590</v>
      </c>
      <c r="B50" s="801" t="s">
        <v>1617</v>
      </c>
      <c r="C50" s="796">
        <v>2</v>
      </c>
      <c r="D50" s="825" t="s">
        <v>1474</v>
      </c>
      <c r="E50" s="799"/>
      <c r="F50" s="806">
        <v>22.5</v>
      </c>
      <c r="G50" s="799"/>
      <c r="H50" s="800">
        <f>I50/F50</f>
        <v>0</v>
      </c>
      <c r="I50" s="800"/>
      <c r="J50" s="794"/>
      <c r="K50" s="795"/>
      <c r="L50" s="796" t="s">
        <v>420</v>
      </c>
      <c r="M50" s="816"/>
      <c r="N50" s="801" t="s">
        <v>1619</v>
      </c>
    </row>
    <row r="51" spans="1:14" ht="51" x14ac:dyDescent="0.25">
      <c r="A51" s="793" t="s">
        <v>1590</v>
      </c>
      <c r="B51" s="801" t="s">
        <v>1617</v>
      </c>
      <c r="C51" s="796">
        <v>3</v>
      </c>
      <c r="D51" s="825" t="s">
        <v>1477</v>
      </c>
      <c r="E51" s="799" t="s">
        <v>1478</v>
      </c>
      <c r="F51" s="806">
        <v>509.40000000000003</v>
      </c>
      <c r="G51" s="799" t="s">
        <v>341</v>
      </c>
      <c r="H51" s="800">
        <v>49960.738123282288</v>
      </c>
      <c r="I51" s="800">
        <v>25450000</v>
      </c>
      <c r="J51" s="794" t="s">
        <v>1558</v>
      </c>
      <c r="K51" s="795"/>
      <c r="L51" s="796" t="s">
        <v>420</v>
      </c>
      <c r="M51" s="816"/>
      <c r="N51" s="801" t="s">
        <v>1621</v>
      </c>
    </row>
    <row r="52" spans="1:14" ht="51" x14ac:dyDescent="0.25">
      <c r="A52" s="793" t="s">
        <v>1590</v>
      </c>
      <c r="B52" s="801" t="s">
        <v>1617</v>
      </c>
      <c r="C52" s="796">
        <v>3</v>
      </c>
      <c r="D52" s="825" t="s">
        <v>1479</v>
      </c>
      <c r="E52" s="799"/>
      <c r="F52" s="806">
        <v>15.8</v>
      </c>
      <c r="G52" s="799"/>
      <c r="H52" s="800">
        <f>I52/F52</f>
        <v>0</v>
      </c>
      <c r="I52" s="800"/>
      <c r="J52" s="794"/>
      <c r="K52" s="795"/>
      <c r="L52" s="796" t="s">
        <v>420</v>
      </c>
      <c r="M52" s="816"/>
      <c r="N52" s="801" t="s">
        <v>1619</v>
      </c>
    </row>
    <row r="53" spans="1:14" ht="51" x14ac:dyDescent="0.25">
      <c r="A53" s="793" t="s">
        <v>1590</v>
      </c>
      <c r="B53" s="801" t="s">
        <v>1617</v>
      </c>
      <c r="C53" s="796">
        <v>4</v>
      </c>
      <c r="D53" s="825">
        <v>5</v>
      </c>
      <c r="E53" s="799" t="s">
        <v>1521</v>
      </c>
      <c r="F53" s="806">
        <v>7.1</v>
      </c>
      <c r="G53" s="799" t="s">
        <v>341</v>
      </c>
      <c r="H53" s="800">
        <v>60000</v>
      </c>
      <c r="I53" s="800">
        <v>430000</v>
      </c>
      <c r="J53" s="794" t="s">
        <v>1442</v>
      </c>
      <c r="K53" s="795"/>
      <c r="L53" s="796" t="s">
        <v>420</v>
      </c>
      <c r="M53" s="816"/>
      <c r="N53" s="801" t="s">
        <v>1619</v>
      </c>
    </row>
    <row r="54" spans="1:14" ht="51" x14ac:dyDescent="0.25">
      <c r="A54" s="793" t="s">
        <v>1590</v>
      </c>
      <c r="B54" s="801" t="s">
        <v>1617</v>
      </c>
      <c r="C54" s="796">
        <v>4</v>
      </c>
      <c r="D54" s="825">
        <v>6</v>
      </c>
      <c r="E54" s="799">
        <v>413</v>
      </c>
      <c r="F54" s="806">
        <v>23.7</v>
      </c>
      <c r="G54" s="799" t="s">
        <v>341</v>
      </c>
      <c r="H54" s="800">
        <v>55000</v>
      </c>
      <c r="I54" s="800">
        <v>1300000</v>
      </c>
      <c r="J54" s="794" t="s">
        <v>1442</v>
      </c>
      <c r="K54" s="795"/>
      <c r="L54" s="796" t="s">
        <v>420</v>
      </c>
      <c r="M54" s="816"/>
      <c r="N54" s="801" t="s">
        <v>1619</v>
      </c>
    </row>
    <row r="55" spans="1:14" ht="51" x14ac:dyDescent="0.25">
      <c r="A55" s="793" t="s">
        <v>1590</v>
      </c>
      <c r="B55" s="801" t="s">
        <v>1617</v>
      </c>
      <c r="C55" s="796">
        <v>4</v>
      </c>
      <c r="D55" s="825">
        <v>7</v>
      </c>
      <c r="E55" s="799" t="s">
        <v>1522</v>
      </c>
      <c r="F55" s="806">
        <v>9.6</v>
      </c>
      <c r="G55" s="799" t="s">
        <v>341</v>
      </c>
      <c r="H55" s="800">
        <v>60000</v>
      </c>
      <c r="I55" s="800">
        <v>580000</v>
      </c>
      <c r="J55" s="794" t="s">
        <v>1442</v>
      </c>
      <c r="K55" s="795"/>
      <c r="L55" s="796" t="s">
        <v>420</v>
      </c>
      <c r="M55" s="816"/>
      <c r="N55" s="801" t="s">
        <v>1619</v>
      </c>
    </row>
    <row r="56" spans="1:14" ht="51" x14ac:dyDescent="0.25">
      <c r="A56" s="793" t="s">
        <v>1590</v>
      </c>
      <c r="B56" s="801" t="s">
        <v>1617</v>
      </c>
      <c r="C56" s="796">
        <v>4</v>
      </c>
      <c r="D56" s="825">
        <v>8</v>
      </c>
      <c r="E56" s="799">
        <v>414</v>
      </c>
      <c r="F56" s="806">
        <v>17.2</v>
      </c>
      <c r="G56" s="799" t="s">
        <v>341</v>
      </c>
      <c r="H56" s="800">
        <v>55000</v>
      </c>
      <c r="I56" s="800">
        <v>950000</v>
      </c>
      <c r="J56" s="794" t="s">
        <v>1442</v>
      </c>
      <c r="K56" s="795"/>
      <c r="L56" s="796" t="s">
        <v>420</v>
      </c>
      <c r="M56" s="816"/>
      <c r="N56" s="801" t="s">
        <v>1619</v>
      </c>
    </row>
    <row r="57" spans="1:14" ht="51" x14ac:dyDescent="0.25">
      <c r="A57" s="793" t="s">
        <v>1590</v>
      </c>
      <c r="B57" s="801" t="s">
        <v>1617</v>
      </c>
      <c r="C57" s="796">
        <v>4</v>
      </c>
      <c r="D57" s="825">
        <v>9</v>
      </c>
      <c r="E57" s="799">
        <v>415</v>
      </c>
      <c r="F57" s="806">
        <v>24.1</v>
      </c>
      <c r="G57" s="799" t="s">
        <v>341</v>
      </c>
      <c r="H57" s="800">
        <v>55000</v>
      </c>
      <c r="I57" s="800">
        <v>1330000</v>
      </c>
      <c r="J57" s="794" t="s">
        <v>1442</v>
      </c>
      <c r="K57" s="795"/>
      <c r="L57" s="796" t="s">
        <v>420</v>
      </c>
      <c r="M57" s="816"/>
      <c r="N57" s="801" t="s">
        <v>1619</v>
      </c>
    </row>
    <row r="58" spans="1:14" ht="51" x14ac:dyDescent="0.25">
      <c r="A58" s="793" t="s">
        <v>1590</v>
      </c>
      <c r="B58" s="801" t="s">
        <v>1617</v>
      </c>
      <c r="C58" s="796">
        <v>4</v>
      </c>
      <c r="D58" s="825">
        <v>11</v>
      </c>
      <c r="E58" s="799">
        <v>401</v>
      </c>
      <c r="F58" s="806">
        <v>24</v>
      </c>
      <c r="G58" s="799" t="s">
        <v>341</v>
      </c>
      <c r="H58" s="800">
        <v>55000</v>
      </c>
      <c r="I58" s="800">
        <v>1320000</v>
      </c>
      <c r="J58" s="794" t="s">
        <v>1442</v>
      </c>
      <c r="K58" s="795"/>
      <c r="L58" s="796" t="s">
        <v>420</v>
      </c>
      <c r="M58" s="816"/>
      <c r="N58" s="801" t="s">
        <v>1619</v>
      </c>
    </row>
    <row r="59" spans="1:14" ht="51" x14ac:dyDescent="0.25">
      <c r="A59" s="793" t="s">
        <v>1590</v>
      </c>
      <c r="B59" s="801" t="s">
        <v>1617</v>
      </c>
      <c r="C59" s="796">
        <v>4</v>
      </c>
      <c r="D59" s="825">
        <v>12</v>
      </c>
      <c r="E59" s="799">
        <v>402</v>
      </c>
      <c r="F59" s="806">
        <v>41.8</v>
      </c>
      <c r="G59" s="799" t="s">
        <v>341</v>
      </c>
      <c r="H59" s="800">
        <v>50000</v>
      </c>
      <c r="I59" s="800">
        <v>2000000</v>
      </c>
      <c r="J59" s="794" t="s">
        <v>1442</v>
      </c>
      <c r="K59" s="795"/>
      <c r="L59" s="796" t="s">
        <v>420</v>
      </c>
      <c r="M59" s="816"/>
      <c r="N59" s="801" t="s">
        <v>1619</v>
      </c>
    </row>
    <row r="60" spans="1:14" ht="51" x14ac:dyDescent="0.25">
      <c r="A60" s="793" t="s">
        <v>1590</v>
      </c>
      <c r="B60" s="801" t="s">
        <v>1617</v>
      </c>
      <c r="C60" s="796">
        <v>4</v>
      </c>
      <c r="D60" s="825">
        <v>13</v>
      </c>
      <c r="E60" s="799">
        <v>403</v>
      </c>
      <c r="F60" s="806">
        <v>10</v>
      </c>
      <c r="G60" s="799" t="s">
        <v>341</v>
      </c>
      <c r="H60" s="800">
        <v>60000</v>
      </c>
      <c r="I60" s="800">
        <v>600000</v>
      </c>
      <c r="J60" s="794" t="s">
        <v>1442</v>
      </c>
      <c r="K60" s="795"/>
      <c r="L60" s="796" t="s">
        <v>420</v>
      </c>
      <c r="M60" s="816"/>
      <c r="N60" s="801" t="s">
        <v>1619</v>
      </c>
    </row>
    <row r="61" spans="1:14" ht="51" x14ac:dyDescent="0.25">
      <c r="A61" s="793" t="s">
        <v>1590</v>
      </c>
      <c r="B61" s="801" t="s">
        <v>1617</v>
      </c>
      <c r="C61" s="796">
        <v>4</v>
      </c>
      <c r="D61" s="825">
        <v>14</v>
      </c>
      <c r="E61" s="799">
        <v>404</v>
      </c>
      <c r="F61" s="806">
        <v>15.6</v>
      </c>
      <c r="G61" s="799" t="s">
        <v>341</v>
      </c>
      <c r="H61" s="800">
        <v>55000</v>
      </c>
      <c r="I61" s="800">
        <v>860000</v>
      </c>
      <c r="J61" s="794" t="s">
        <v>1442</v>
      </c>
      <c r="K61" s="795"/>
      <c r="L61" s="796" t="s">
        <v>420</v>
      </c>
      <c r="M61" s="816"/>
      <c r="N61" s="801" t="s">
        <v>1619</v>
      </c>
    </row>
    <row r="62" spans="1:14" ht="51" x14ac:dyDescent="0.25">
      <c r="A62" s="793" t="s">
        <v>1590</v>
      </c>
      <c r="B62" s="801" t="s">
        <v>1617</v>
      </c>
      <c r="C62" s="796">
        <v>4</v>
      </c>
      <c r="D62" s="825">
        <v>22</v>
      </c>
      <c r="E62" s="799">
        <v>408</v>
      </c>
      <c r="F62" s="806">
        <v>25.2</v>
      </c>
      <c r="G62" s="799" t="s">
        <v>341</v>
      </c>
      <c r="H62" s="800">
        <v>55000</v>
      </c>
      <c r="I62" s="800">
        <v>1390000</v>
      </c>
      <c r="J62" s="794" t="s">
        <v>28</v>
      </c>
      <c r="K62" s="795"/>
      <c r="L62" s="796" t="s">
        <v>420</v>
      </c>
      <c r="M62" s="816"/>
      <c r="N62" s="801" t="s">
        <v>1619</v>
      </c>
    </row>
    <row r="63" spans="1:14" ht="51" x14ac:dyDescent="0.25">
      <c r="A63" s="793" t="s">
        <v>1590</v>
      </c>
      <c r="B63" s="801" t="s">
        <v>1617</v>
      </c>
      <c r="C63" s="796">
        <v>4</v>
      </c>
      <c r="D63" s="825">
        <v>23</v>
      </c>
      <c r="E63" s="799">
        <v>409</v>
      </c>
      <c r="F63" s="806">
        <v>24</v>
      </c>
      <c r="G63" s="799" t="s">
        <v>341</v>
      </c>
      <c r="H63" s="800">
        <v>55000</v>
      </c>
      <c r="I63" s="800">
        <v>1320000</v>
      </c>
      <c r="J63" s="794" t="s">
        <v>1442</v>
      </c>
      <c r="K63" s="795"/>
      <c r="L63" s="796" t="s">
        <v>420</v>
      </c>
      <c r="M63" s="816"/>
      <c r="N63" s="801" t="s">
        <v>1619</v>
      </c>
    </row>
    <row r="64" spans="1:14" ht="102" x14ac:dyDescent="0.25">
      <c r="A64" s="793" t="s">
        <v>1590</v>
      </c>
      <c r="B64" s="801" t="s">
        <v>1617</v>
      </c>
      <c r="C64" s="796">
        <v>4</v>
      </c>
      <c r="D64" s="825" t="s">
        <v>1518</v>
      </c>
      <c r="E64" s="799">
        <v>405</v>
      </c>
      <c r="F64" s="806">
        <v>36.5</v>
      </c>
      <c r="G64" s="799" t="s">
        <v>341</v>
      </c>
      <c r="H64" s="800">
        <v>50000</v>
      </c>
      <c r="I64" s="800">
        <v>1800000</v>
      </c>
      <c r="J64" s="794" t="s">
        <v>28</v>
      </c>
      <c r="K64" s="795"/>
      <c r="L64" s="796" t="s">
        <v>420</v>
      </c>
      <c r="M64" s="816"/>
      <c r="N64" s="801" t="s">
        <v>1622</v>
      </c>
    </row>
    <row r="65" spans="1:14" ht="102" x14ac:dyDescent="0.25">
      <c r="A65" s="793" t="s">
        <v>1590</v>
      </c>
      <c r="B65" s="801" t="s">
        <v>1617</v>
      </c>
      <c r="C65" s="796">
        <v>4</v>
      </c>
      <c r="D65" s="825">
        <v>18</v>
      </c>
      <c r="E65" s="799">
        <v>406</v>
      </c>
      <c r="F65" s="806">
        <v>40</v>
      </c>
      <c r="G65" s="799" t="s">
        <v>341</v>
      </c>
      <c r="H65" s="800">
        <v>50000</v>
      </c>
      <c r="I65" s="800">
        <v>2000000</v>
      </c>
      <c r="J65" s="794" t="s">
        <v>1442</v>
      </c>
      <c r="K65" s="795"/>
      <c r="L65" s="796" t="s">
        <v>420</v>
      </c>
      <c r="M65" s="816"/>
      <c r="N65" s="801" t="s">
        <v>1622</v>
      </c>
    </row>
    <row r="66" spans="1:14" ht="102" x14ac:dyDescent="0.25">
      <c r="A66" s="793" t="s">
        <v>1590</v>
      </c>
      <c r="B66" s="801" t="s">
        <v>1617</v>
      </c>
      <c r="C66" s="796">
        <v>4</v>
      </c>
      <c r="D66" s="825" t="s">
        <v>1519</v>
      </c>
      <c r="E66" s="799">
        <v>407</v>
      </c>
      <c r="F66" s="806">
        <v>77</v>
      </c>
      <c r="G66" s="799" t="s">
        <v>341</v>
      </c>
      <c r="H66" s="800">
        <v>50000</v>
      </c>
      <c r="I66" s="800">
        <v>3850000</v>
      </c>
      <c r="J66" s="794" t="s">
        <v>28</v>
      </c>
      <c r="K66" s="795"/>
      <c r="L66" s="796" t="s">
        <v>420</v>
      </c>
      <c r="M66" s="816"/>
      <c r="N66" s="801" t="s">
        <v>1622</v>
      </c>
    </row>
    <row r="67" spans="1:14" ht="102" x14ac:dyDescent="0.25">
      <c r="A67" s="793" t="s">
        <v>1590</v>
      </c>
      <c r="B67" s="801" t="s">
        <v>1617</v>
      </c>
      <c r="C67" s="796">
        <v>4</v>
      </c>
      <c r="D67" s="825">
        <v>24</v>
      </c>
      <c r="E67" s="799">
        <v>410</v>
      </c>
      <c r="F67" s="806">
        <v>26.7</v>
      </c>
      <c r="G67" s="799" t="s">
        <v>341</v>
      </c>
      <c r="H67" s="800">
        <v>55000</v>
      </c>
      <c r="I67" s="800">
        <v>1470000</v>
      </c>
      <c r="J67" s="794" t="s">
        <v>28</v>
      </c>
      <c r="K67" s="795"/>
      <c r="L67" s="796" t="s">
        <v>420</v>
      </c>
      <c r="M67" s="816"/>
      <c r="N67" s="801" t="s">
        <v>1622</v>
      </c>
    </row>
    <row r="68" spans="1:14" ht="102" x14ac:dyDescent="0.25">
      <c r="A68" s="793" t="s">
        <v>1590</v>
      </c>
      <c r="B68" s="801" t="s">
        <v>1617</v>
      </c>
      <c r="C68" s="796">
        <v>4</v>
      </c>
      <c r="D68" s="825">
        <v>24</v>
      </c>
      <c r="E68" s="799">
        <v>411</v>
      </c>
      <c r="F68" s="806">
        <v>25</v>
      </c>
      <c r="G68" s="799" t="s">
        <v>341</v>
      </c>
      <c r="H68" s="800">
        <v>55000</v>
      </c>
      <c r="I68" s="800">
        <v>1380000</v>
      </c>
      <c r="J68" s="794" t="s">
        <v>1442</v>
      </c>
      <c r="K68" s="795"/>
      <c r="L68" s="796" t="s">
        <v>420</v>
      </c>
      <c r="M68" s="816"/>
      <c r="N68" s="801" t="s">
        <v>1622</v>
      </c>
    </row>
    <row r="69" spans="1:14" ht="102" x14ac:dyDescent="0.25">
      <c r="A69" s="793" t="s">
        <v>1590</v>
      </c>
      <c r="B69" s="801" t="s">
        <v>1617</v>
      </c>
      <c r="C69" s="796">
        <v>4</v>
      </c>
      <c r="D69" s="825">
        <v>24</v>
      </c>
      <c r="E69" s="799">
        <v>412</v>
      </c>
      <c r="F69" s="806">
        <v>25</v>
      </c>
      <c r="G69" s="799" t="s">
        <v>341</v>
      </c>
      <c r="H69" s="800">
        <v>55000</v>
      </c>
      <c r="I69" s="800">
        <v>1380000</v>
      </c>
      <c r="J69" s="794" t="s">
        <v>1442</v>
      </c>
      <c r="K69" s="795"/>
      <c r="L69" s="796" t="s">
        <v>420</v>
      </c>
      <c r="M69" s="816"/>
      <c r="N69" s="801" t="s">
        <v>1622</v>
      </c>
    </row>
    <row r="70" spans="1:14" ht="51" x14ac:dyDescent="0.25">
      <c r="A70" s="793" t="s">
        <v>1590</v>
      </c>
      <c r="B70" s="801" t="s">
        <v>1617</v>
      </c>
      <c r="C70" s="796">
        <v>4</v>
      </c>
      <c r="D70" s="825" t="s">
        <v>1520</v>
      </c>
      <c r="E70" s="799"/>
      <c r="F70" s="806">
        <v>102.5</v>
      </c>
      <c r="G70" s="799"/>
      <c r="H70" s="800">
        <f>I70/F70</f>
        <v>0</v>
      </c>
      <c r="I70" s="800"/>
      <c r="J70" s="794"/>
      <c r="K70" s="795"/>
      <c r="L70" s="796" t="s">
        <v>420</v>
      </c>
      <c r="M70" s="816"/>
      <c r="N70" s="801" t="s">
        <v>1619</v>
      </c>
    </row>
    <row r="71" spans="1:14" ht="102" x14ac:dyDescent="0.25">
      <c r="A71" s="793" t="s">
        <v>1590</v>
      </c>
      <c r="B71" s="801" t="s">
        <v>1617</v>
      </c>
      <c r="C71" s="796">
        <v>5</v>
      </c>
      <c r="D71" s="825" t="s">
        <v>1523</v>
      </c>
      <c r="E71" s="799">
        <v>501</v>
      </c>
      <c r="F71" s="806">
        <v>27.1</v>
      </c>
      <c r="G71" s="799" t="s">
        <v>341</v>
      </c>
      <c r="H71" s="800">
        <v>54981.549815498154</v>
      </c>
      <c r="I71" s="800">
        <v>1490000</v>
      </c>
      <c r="J71" s="794" t="s">
        <v>28</v>
      </c>
      <c r="K71" s="795"/>
      <c r="L71" s="796" t="s">
        <v>420</v>
      </c>
      <c r="M71" s="816"/>
      <c r="N71" s="801" t="s">
        <v>1623</v>
      </c>
    </row>
    <row r="72" spans="1:14" ht="102" x14ac:dyDescent="0.25">
      <c r="A72" s="793" t="s">
        <v>1590</v>
      </c>
      <c r="B72" s="801" t="s">
        <v>1617</v>
      </c>
      <c r="C72" s="796">
        <v>5</v>
      </c>
      <c r="D72" s="825" t="s">
        <v>1523</v>
      </c>
      <c r="E72" s="799">
        <v>502</v>
      </c>
      <c r="F72" s="806">
        <v>20.100000000000001</v>
      </c>
      <c r="G72" s="799" t="s">
        <v>341</v>
      </c>
      <c r="H72" s="800">
        <v>54726.368159203979</v>
      </c>
      <c r="I72" s="800">
        <v>1100000</v>
      </c>
      <c r="J72" s="794" t="s">
        <v>28</v>
      </c>
      <c r="K72" s="795"/>
      <c r="L72" s="796" t="s">
        <v>420</v>
      </c>
      <c r="M72" s="816"/>
      <c r="N72" s="801" t="s">
        <v>1623</v>
      </c>
    </row>
    <row r="73" spans="1:14" ht="102" x14ac:dyDescent="0.25">
      <c r="A73" s="793" t="s">
        <v>1590</v>
      </c>
      <c r="B73" s="801" t="s">
        <v>1617</v>
      </c>
      <c r="C73" s="796">
        <v>5</v>
      </c>
      <c r="D73" s="825" t="s">
        <v>1523</v>
      </c>
      <c r="E73" s="799">
        <v>503</v>
      </c>
      <c r="F73" s="806">
        <v>19.5</v>
      </c>
      <c r="G73" s="799" t="s">
        <v>341</v>
      </c>
      <c r="H73" s="800">
        <v>56410.256410256414</v>
      </c>
      <c r="I73" s="800">
        <v>1100000</v>
      </c>
      <c r="J73" s="794" t="s">
        <v>28</v>
      </c>
      <c r="K73" s="795"/>
      <c r="L73" s="796" t="s">
        <v>420</v>
      </c>
      <c r="M73" s="816"/>
      <c r="N73" s="801" t="s">
        <v>1623</v>
      </c>
    </row>
    <row r="74" spans="1:14" ht="102" x14ac:dyDescent="0.25">
      <c r="A74" s="793" t="s">
        <v>1590</v>
      </c>
      <c r="B74" s="801" t="s">
        <v>1617</v>
      </c>
      <c r="C74" s="796">
        <v>5</v>
      </c>
      <c r="D74" s="825" t="s">
        <v>1523</v>
      </c>
      <c r="E74" s="799">
        <v>504</v>
      </c>
      <c r="F74" s="806">
        <v>19.5</v>
      </c>
      <c r="G74" s="799" t="s">
        <v>341</v>
      </c>
      <c r="H74" s="800">
        <v>56410.256410256414</v>
      </c>
      <c r="I74" s="800">
        <v>1100000</v>
      </c>
      <c r="J74" s="794" t="s">
        <v>28</v>
      </c>
      <c r="K74" s="795"/>
      <c r="L74" s="796" t="s">
        <v>420</v>
      </c>
      <c r="M74" s="816"/>
      <c r="N74" s="801" t="s">
        <v>1623</v>
      </c>
    </row>
    <row r="75" spans="1:14" ht="102" x14ac:dyDescent="0.25">
      <c r="A75" s="793" t="s">
        <v>1590</v>
      </c>
      <c r="B75" s="801" t="s">
        <v>1617</v>
      </c>
      <c r="C75" s="796">
        <v>5</v>
      </c>
      <c r="D75" s="825" t="s">
        <v>1523</v>
      </c>
      <c r="E75" s="799">
        <v>505</v>
      </c>
      <c r="F75" s="806">
        <v>48.4</v>
      </c>
      <c r="G75" s="799" t="s">
        <v>341</v>
      </c>
      <c r="H75" s="800">
        <v>49586.776859504134</v>
      </c>
      <c r="I75" s="800">
        <v>2400000</v>
      </c>
      <c r="J75" s="794" t="s">
        <v>28</v>
      </c>
      <c r="K75" s="795"/>
      <c r="L75" s="796" t="s">
        <v>420</v>
      </c>
      <c r="M75" s="816"/>
      <c r="N75" s="801" t="s">
        <v>1623</v>
      </c>
    </row>
    <row r="76" spans="1:14" ht="102" x14ac:dyDescent="0.25">
      <c r="A76" s="793" t="s">
        <v>1590</v>
      </c>
      <c r="B76" s="801" t="s">
        <v>1617</v>
      </c>
      <c r="C76" s="796">
        <v>5</v>
      </c>
      <c r="D76" s="825" t="s">
        <v>1523</v>
      </c>
      <c r="E76" s="799">
        <v>506</v>
      </c>
      <c r="F76" s="806">
        <v>23.5</v>
      </c>
      <c r="G76" s="799" t="s">
        <v>341</v>
      </c>
      <c r="H76" s="800">
        <v>55319.148936170212</v>
      </c>
      <c r="I76" s="800">
        <v>1300000</v>
      </c>
      <c r="J76" s="794" t="s">
        <v>28</v>
      </c>
      <c r="K76" s="795"/>
      <c r="L76" s="796" t="s">
        <v>420</v>
      </c>
      <c r="M76" s="816"/>
      <c r="N76" s="801" t="s">
        <v>1623</v>
      </c>
    </row>
    <row r="77" spans="1:14" ht="102" x14ac:dyDescent="0.25">
      <c r="A77" s="793" t="s">
        <v>1590</v>
      </c>
      <c r="B77" s="801" t="s">
        <v>1617</v>
      </c>
      <c r="C77" s="796">
        <v>5</v>
      </c>
      <c r="D77" s="825" t="s">
        <v>1523</v>
      </c>
      <c r="E77" s="799">
        <v>507</v>
      </c>
      <c r="F77" s="806">
        <v>23.5</v>
      </c>
      <c r="G77" s="799" t="s">
        <v>341</v>
      </c>
      <c r="H77" s="800">
        <v>55319.148936170212</v>
      </c>
      <c r="I77" s="800">
        <v>1300000</v>
      </c>
      <c r="J77" s="794" t="s">
        <v>28</v>
      </c>
      <c r="K77" s="795"/>
      <c r="L77" s="796" t="s">
        <v>420</v>
      </c>
      <c r="M77" s="816"/>
      <c r="N77" s="801" t="s">
        <v>1623</v>
      </c>
    </row>
    <row r="78" spans="1:14" ht="102" x14ac:dyDescent="0.25">
      <c r="A78" s="793" t="s">
        <v>1590</v>
      </c>
      <c r="B78" s="801" t="s">
        <v>1617</v>
      </c>
      <c r="C78" s="796">
        <v>5</v>
      </c>
      <c r="D78" s="825" t="s">
        <v>1523</v>
      </c>
      <c r="E78" s="799">
        <v>508</v>
      </c>
      <c r="F78" s="806">
        <v>23.5</v>
      </c>
      <c r="G78" s="799" t="s">
        <v>341</v>
      </c>
      <c r="H78" s="800">
        <v>55319.148936170212</v>
      </c>
      <c r="I78" s="800">
        <v>1300000</v>
      </c>
      <c r="J78" s="794" t="s">
        <v>28</v>
      </c>
      <c r="K78" s="795"/>
      <c r="L78" s="796" t="s">
        <v>420</v>
      </c>
      <c r="M78" s="816"/>
      <c r="N78" s="801" t="s">
        <v>1623</v>
      </c>
    </row>
    <row r="79" spans="1:14" ht="102" x14ac:dyDescent="0.25">
      <c r="A79" s="793" t="s">
        <v>1590</v>
      </c>
      <c r="B79" s="801" t="s">
        <v>1617</v>
      </c>
      <c r="C79" s="796">
        <v>5</v>
      </c>
      <c r="D79" s="825" t="s">
        <v>1523</v>
      </c>
      <c r="E79" s="799">
        <v>509</v>
      </c>
      <c r="F79" s="806">
        <v>23.5</v>
      </c>
      <c r="G79" s="799" t="s">
        <v>341</v>
      </c>
      <c r="H79" s="800">
        <v>55319.148936170212</v>
      </c>
      <c r="I79" s="800">
        <v>1300000</v>
      </c>
      <c r="J79" s="794" t="s">
        <v>28</v>
      </c>
      <c r="K79" s="795"/>
      <c r="L79" s="796" t="s">
        <v>420</v>
      </c>
      <c r="M79" s="816"/>
      <c r="N79" s="801" t="s">
        <v>1623</v>
      </c>
    </row>
    <row r="80" spans="1:14" ht="102" x14ac:dyDescent="0.25">
      <c r="A80" s="793" t="s">
        <v>1590</v>
      </c>
      <c r="B80" s="801" t="s">
        <v>1617</v>
      </c>
      <c r="C80" s="796">
        <v>5</v>
      </c>
      <c r="D80" s="825" t="s">
        <v>1523</v>
      </c>
      <c r="E80" s="799">
        <v>510</v>
      </c>
      <c r="F80" s="806">
        <v>23.5</v>
      </c>
      <c r="G80" s="799" t="s">
        <v>341</v>
      </c>
      <c r="H80" s="800">
        <v>55319.148936170212</v>
      </c>
      <c r="I80" s="800">
        <v>1300000</v>
      </c>
      <c r="J80" s="794" t="s">
        <v>28</v>
      </c>
      <c r="K80" s="795"/>
      <c r="L80" s="796" t="s">
        <v>420</v>
      </c>
      <c r="M80" s="816"/>
      <c r="N80" s="801" t="s">
        <v>1623</v>
      </c>
    </row>
    <row r="81" spans="1:14" ht="102" x14ac:dyDescent="0.25">
      <c r="A81" s="793" t="s">
        <v>1590</v>
      </c>
      <c r="B81" s="801" t="s">
        <v>1617</v>
      </c>
      <c r="C81" s="796">
        <v>5</v>
      </c>
      <c r="D81" s="825" t="s">
        <v>1523</v>
      </c>
      <c r="E81" s="799">
        <v>511</v>
      </c>
      <c r="F81" s="806">
        <v>23.5</v>
      </c>
      <c r="G81" s="799" t="s">
        <v>341</v>
      </c>
      <c r="H81" s="800">
        <v>55319.148936170212</v>
      </c>
      <c r="I81" s="800">
        <v>1300000</v>
      </c>
      <c r="J81" s="794" t="s">
        <v>28</v>
      </c>
      <c r="K81" s="795"/>
      <c r="L81" s="796" t="s">
        <v>420</v>
      </c>
      <c r="M81" s="816"/>
      <c r="N81" s="801" t="s">
        <v>1623</v>
      </c>
    </row>
    <row r="82" spans="1:14" ht="102" x14ac:dyDescent="0.25">
      <c r="A82" s="793" t="s">
        <v>1590</v>
      </c>
      <c r="B82" s="801" t="s">
        <v>1617</v>
      </c>
      <c r="C82" s="796">
        <v>5</v>
      </c>
      <c r="D82" s="825" t="s">
        <v>1523</v>
      </c>
      <c r="E82" s="799">
        <v>512</v>
      </c>
      <c r="F82" s="806">
        <v>23.5</v>
      </c>
      <c r="G82" s="799" t="s">
        <v>341</v>
      </c>
      <c r="H82" s="800">
        <v>55319.148936170212</v>
      </c>
      <c r="I82" s="800">
        <v>1300000</v>
      </c>
      <c r="J82" s="794" t="s">
        <v>28</v>
      </c>
      <c r="K82" s="795"/>
      <c r="L82" s="796" t="s">
        <v>420</v>
      </c>
      <c r="M82" s="816"/>
      <c r="N82" s="801" t="s">
        <v>1623</v>
      </c>
    </row>
    <row r="83" spans="1:14" ht="102" x14ac:dyDescent="0.25">
      <c r="A83" s="793" t="s">
        <v>1590</v>
      </c>
      <c r="B83" s="801" t="s">
        <v>1617</v>
      </c>
      <c r="C83" s="796">
        <v>5</v>
      </c>
      <c r="D83" s="825" t="s">
        <v>1523</v>
      </c>
      <c r="E83" s="799">
        <v>513</v>
      </c>
      <c r="F83" s="806">
        <v>23.5</v>
      </c>
      <c r="G83" s="799" t="s">
        <v>341</v>
      </c>
      <c r="H83" s="800">
        <v>55319.148936170212</v>
      </c>
      <c r="I83" s="800">
        <v>1300000</v>
      </c>
      <c r="J83" s="794" t="s">
        <v>28</v>
      </c>
      <c r="K83" s="795"/>
      <c r="L83" s="796" t="s">
        <v>420</v>
      </c>
      <c r="M83" s="816"/>
      <c r="N83" s="801" t="s">
        <v>1623</v>
      </c>
    </row>
    <row r="84" spans="1:14" ht="102" x14ac:dyDescent="0.25">
      <c r="A84" s="793" t="s">
        <v>1590</v>
      </c>
      <c r="B84" s="801" t="s">
        <v>1617</v>
      </c>
      <c r="C84" s="796">
        <v>5</v>
      </c>
      <c r="D84" s="825" t="s">
        <v>1523</v>
      </c>
      <c r="E84" s="799">
        <v>514</v>
      </c>
      <c r="F84" s="806">
        <v>46.1</v>
      </c>
      <c r="G84" s="799" t="s">
        <v>341</v>
      </c>
      <c r="H84" s="800">
        <v>49891.540130151843</v>
      </c>
      <c r="I84" s="800">
        <v>2300000</v>
      </c>
      <c r="J84" s="794" t="s">
        <v>1442</v>
      </c>
      <c r="K84" s="795"/>
      <c r="L84" s="796" t="s">
        <v>420</v>
      </c>
      <c r="M84" s="816"/>
      <c r="N84" s="801" t="s">
        <v>1623</v>
      </c>
    </row>
    <row r="85" spans="1:14" ht="102" x14ac:dyDescent="0.25">
      <c r="A85" s="793" t="s">
        <v>1590</v>
      </c>
      <c r="B85" s="801" t="s">
        <v>1617</v>
      </c>
      <c r="C85" s="796">
        <v>5</v>
      </c>
      <c r="D85" s="825" t="s">
        <v>1523</v>
      </c>
      <c r="E85" s="799">
        <v>515</v>
      </c>
      <c r="F85" s="806">
        <v>15.1</v>
      </c>
      <c r="G85" s="799" t="s">
        <v>341</v>
      </c>
      <c r="H85" s="800">
        <v>56291.390728476821</v>
      </c>
      <c r="I85" s="800">
        <v>850000</v>
      </c>
      <c r="J85" s="794" t="s">
        <v>28</v>
      </c>
      <c r="K85" s="795"/>
      <c r="L85" s="796" t="s">
        <v>420</v>
      </c>
      <c r="M85" s="816"/>
      <c r="N85" s="801" t="s">
        <v>1623</v>
      </c>
    </row>
    <row r="86" spans="1:14" ht="102" x14ac:dyDescent="0.25">
      <c r="A86" s="793" t="s">
        <v>1590</v>
      </c>
      <c r="B86" s="801" t="s">
        <v>1617</v>
      </c>
      <c r="C86" s="796">
        <v>5</v>
      </c>
      <c r="D86" s="825" t="s">
        <v>1523</v>
      </c>
      <c r="E86" s="799">
        <v>516</v>
      </c>
      <c r="F86" s="806">
        <v>9.6</v>
      </c>
      <c r="G86" s="799" t="s">
        <v>341</v>
      </c>
      <c r="H86" s="800">
        <v>59375</v>
      </c>
      <c r="I86" s="800">
        <v>570000</v>
      </c>
      <c r="J86" s="794" t="s">
        <v>1442</v>
      </c>
      <c r="K86" s="795"/>
      <c r="L86" s="796" t="s">
        <v>420</v>
      </c>
      <c r="M86" s="816"/>
      <c r="N86" s="801" t="s">
        <v>1623</v>
      </c>
    </row>
    <row r="87" spans="1:14" ht="102" x14ac:dyDescent="0.25">
      <c r="A87" s="793" t="s">
        <v>1590</v>
      </c>
      <c r="B87" s="801" t="s">
        <v>1617</v>
      </c>
      <c r="C87" s="796">
        <v>5</v>
      </c>
      <c r="D87" s="825" t="s">
        <v>1523</v>
      </c>
      <c r="E87" s="799">
        <v>517</v>
      </c>
      <c r="F87" s="806">
        <v>9.6</v>
      </c>
      <c r="G87" s="799" t="s">
        <v>341</v>
      </c>
      <c r="H87" s="800">
        <v>60416.666666666672</v>
      </c>
      <c r="I87" s="800">
        <v>580000</v>
      </c>
      <c r="J87" s="794" t="s">
        <v>28</v>
      </c>
      <c r="K87" s="795"/>
      <c r="L87" s="796" t="s">
        <v>420</v>
      </c>
      <c r="M87" s="816"/>
      <c r="N87" s="801" t="s">
        <v>1623</v>
      </c>
    </row>
    <row r="88" spans="1:14" ht="102" x14ac:dyDescent="0.25">
      <c r="A88" s="793" t="s">
        <v>1590</v>
      </c>
      <c r="B88" s="801" t="s">
        <v>1617</v>
      </c>
      <c r="C88" s="796">
        <v>5</v>
      </c>
      <c r="D88" s="825" t="s">
        <v>1523</v>
      </c>
      <c r="E88" s="799">
        <v>518</v>
      </c>
      <c r="F88" s="806">
        <v>19.899999999999999</v>
      </c>
      <c r="G88" s="799" t="s">
        <v>341</v>
      </c>
      <c r="H88" s="800">
        <v>55276.381909547745</v>
      </c>
      <c r="I88" s="800">
        <v>1100000</v>
      </c>
      <c r="J88" s="794" t="s">
        <v>28</v>
      </c>
      <c r="K88" s="795"/>
      <c r="L88" s="796" t="s">
        <v>420</v>
      </c>
      <c r="M88" s="816"/>
      <c r="N88" s="801" t="s">
        <v>1623</v>
      </c>
    </row>
    <row r="89" spans="1:14" ht="102" x14ac:dyDescent="0.25">
      <c r="A89" s="793" t="s">
        <v>1590</v>
      </c>
      <c r="B89" s="801" t="s">
        <v>1617</v>
      </c>
      <c r="C89" s="796">
        <v>5</v>
      </c>
      <c r="D89" s="825" t="s">
        <v>1523</v>
      </c>
      <c r="E89" s="799">
        <v>519</v>
      </c>
      <c r="F89" s="806">
        <v>27</v>
      </c>
      <c r="G89" s="799" t="s">
        <v>341</v>
      </c>
      <c r="H89" s="800">
        <v>55555.555555555555</v>
      </c>
      <c r="I89" s="800">
        <v>1500000</v>
      </c>
      <c r="J89" s="794" t="s">
        <v>28</v>
      </c>
      <c r="K89" s="795"/>
      <c r="L89" s="796" t="s">
        <v>420</v>
      </c>
      <c r="M89" s="816"/>
      <c r="N89" s="801" t="s">
        <v>1623</v>
      </c>
    </row>
    <row r="90" spans="1:14" ht="102" x14ac:dyDescent="0.25">
      <c r="A90" s="818" t="s">
        <v>1590</v>
      </c>
      <c r="B90" s="824" t="s">
        <v>1617</v>
      </c>
      <c r="C90" s="826">
        <v>5</v>
      </c>
      <c r="D90" s="827" t="s">
        <v>1524</v>
      </c>
      <c r="E90" s="822"/>
      <c r="F90" s="828">
        <v>112.7</v>
      </c>
      <c r="G90" s="822"/>
      <c r="H90" s="829">
        <f>I90/F90</f>
        <v>0</v>
      </c>
      <c r="I90" s="829"/>
      <c r="J90" s="819"/>
      <c r="K90" s="820"/>
      <c r="L90" s="826" t="s">
        <v>420</v>
      </c>
      <c r="M90" s="830"/>
      <c r="N90" s="824" t="s">
        <v>1623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view="pageBreakPreview" topLeftCell="A13" zoomScale="70" zoomScaleSheetLayoutView="70" zoomScalePageLayoutView="70" workbookViewId="0">
      <selection activeCell="H35" sqref="H35"/>
    </sheetView>
  </sheetViews>
  <sheetFormatPr defaultRowHeight="15.75" x14ac:dyDescent="0.25"/>
  <cols>
    <col min="1" max="1" width="9.140625" style="140"/>
    <col min="2" max="3" width="22.28515625" style="140" customWidth="1"/>
    <col min="4" max="4" width="3.85546875" style="140" customWidth="1"/>
    <col min="5" max="9" width="16.42578125" style="261" customWidth="1"/>
    <col min="10" max="10" width="12.85546875" style="262" customWidth="1"/>
    <col min="11" max="11" width="10.5703125" style="263" hidden="1" customWidth="1"/>
    <col min="12" max="12" width="10.5703125" style="264" hidden="1" customWidth="1"/>
    <col min="13" max="13" width="15.5703125" style="264" hidden="1" customWidth="1"/>
    <col min="14" max="14" width="18.5703125" style="140" customWidth="1"/>
    <col min="15" max="15" width="20.5703125" style="140" customWidth="1"/>
    <col min="16" max="16" width="11.140625" style="266" hidden="1" customWidth="1"/>
    <col min="17" max="17" width="12.28515625" style="246" hidden="1" customWidth="1"/>
    <col min="18" max="18" width="26.140625" style="631" customWidth="1"/>
    <col min="19" max="19" width="15.5703125" style="631" customWidth="1"/>
    <col min="20" max="20" width="19.42578125" style="632" customWidth="1"/>
    <col min="21" max="21" width="16.28515625" style="140" customWidth="1"/>
    <col min="22" max="261" width="9.140625" style="140"/>
    <col min="262" max="263" width="22.28515625" style="140" customWidth="1"/>
    <col min="264" max="264" width="3.85546875" style="140" customWidth="1"/>
    <col min="265" max="265" width="16.42578125" style="140" customWidth="1"/>
    <col min="266" max="266" width="12.85546875" style="140" customWidth="1"/>
    <col min="267" max="269" width="0" style="140" hidden="1" customWidth="1"/>
    <col min="270" max="270" width="18.5703125" style="140" customWidth="1"/>
    <col min="271" max="271" width="20.5703125" style="140" customWidth="1"/>
    <col min="272" max="273" width="0" style="140" hidden="1" customWidth="1"/>
    <col min="274" max="274" width="26.140625" style="140" customWidth="1"/>
    <col min="275" max="275" width="15.5703125" style="140" customWidth="1"/>
    <col min="276" max="276" width="19.42578125" style="140" customWidth="1"/>
    <col min="277" max="517" width="9.140625" style="140"/>
    <col min="518" max="519" width="22.28515625" style="140" customWidth="1"/>
    <col min="520" max="520" width="3.85546875" style="140" customWidth="1"/>
    <col min="521" max="521" width="16.42578125" style="140" customWidth="1"/>
    <col min="522" max="522" width="12.85546875" style="140" customWidth="1"/>
    <col min="523" max="525" width="0" style="140" hidden="1" customWidth="1"/>
    <col min="526" max="526" width="18.5703125" style="140" customWidth="1"/>
    <col min="527" max="527" width="20.5703125" style="140" customWidth="1"/>
    <col min="528" max="529" width="0" style="140" hidden="1" customWidth="1"/>
    <col min="530" max="530" width="26.140625" style="140" customWidth="1"/>
    <col min="531" max="531" width="15.5703125" style="140" customWidth="1"/>
    <col min="532" max="532" width="19.42578125" style="140" customWidth="1"/>
    <col min="533" max="773" width="9.140625" style="140"/>
    <col min="774" max="775" width="22.28515625" style="140" customWidth="1"/>
    <col min="776" max="776" width="3.85546875" style="140" customWidth="1"/>
    <col min="777" max="777" width="16.42578125" style="140" customWidth="1"/>
    <col min="778" max="778" width="12.85546875" style="140" customWidth="1"/>
    <col min="779" max="781" width="0" style="140" hidden="1" customWidth="1"/>
    <col min="782" max="782" width="18.5703125" style="140" customWidth="1"/>
    <col min="783" max="783" width="20.5703125" style="140" customWidth="1"/>
    <col min="784" max="785" width="0" style="140" hidden="1" customWidth="1"/>
    <col min="786" max="786" width="26.140625" style="140" customWidth="1"/>
    <col min="787" max="787" width="15.5703125" style="140" customWidth="1"/>
    <col min="788" max="788" width="19.42578125" style="140" customWidth="1"/>
    <col min="789" max="1029" width="9.140625" style="140"/>
    <col min="1030" max="1031" width="22.28515625" style="140" customWidth="1"/>
    <col min="1032" max="1032" width="3.85546875" style="140" customWidth="1"/>
    <col min="1033" max="1033" width="16.42578125" style="140" customWidth="1"/>
    <col min="1034" max="1034" width="12.85546875" style="140" customWidth="1"/>
    <col min="1035" max="1037" width="0" style="140" hidden="1" customWidth="1"/>
    <col min="1038" max="1038" width="18.5703125" style="140" customWidth="1"/>
    <col min="1039" max="1039" width="20.5703125" style="140" customWidth="1"/>
    <col min="1040" max="1041" width="0" style="140" hidden="1" customWidth="1"/>
    <col min="1042" max="1042" width="26.140625" style="140" customWidth="1"/>
    <col min="1043" max="1043" width="15.5703125" style="140" customWidth="1"/>
    <col min="1044" max="1044" width="19.42578125" style="140" customWidth="1"/>
    <col min="1045" max="1285" width="9.140625" style="140"/>
    <col min="1286" max="1287" width="22.28515625" style="140" customWidth="1"/>
    <col min="1288" max="1288" width="3.85546875" style="140" customWidth="1"/>
    <col min="1289" max="1289" width="16.42578125" style="140" customWidth="1"/>
    <col min="1290" max="1290" width="12.85546875" style="140" customWidth="1"/>
    <col min="1291" max="1293" width="0" style="140" hidden="1" customWidth="1"/>
    <col min="1294" max="1294" width="18.5703125" style="140" customWidth="1"/>
    <col min="1295" max="1295" width="20.5703125" style="140" customWidth="1"/>
    <col min="1296" max="1297" width="0" style="140" hidden="1" customWidth="1"/>
    <col min="1298" max="1298" width="26.140625" style="140" customWidth="1"/>
    <col min="1299" max="1299" width="15.5703125" style="140" customWidth="1"/>
    <col min="1300" max="1300" width="19.42578125" style="140" customWidth="1"/>
    <col min="1301" max="1541" width="9.140625" style="140"/>
    <col min="1542" max="1543" width="22.28515625" style="140" customWidth="1"/>
    <col min="1544" max="1544" width="3.85546875" style="140" customWidth="1"/>
    <col min="1545" max="1545" width="16.42578125" style="140" customWidth="1"/>
    <col min="1546" max="1546" width="12.85546875" style="140" customWidth="1"/>
    <col min="1547" max="1549" width="0" style="140" hidden="1" customWidth="1"/>
    <col min="1550" max="1550" width="18.5703125" style="140" customWidth="1"/>
    <col min="1551" max="1551" width="20.5703125" style="140" customWidth="1"/>
    <col min="1552" max="1553" width="0" style="140" hidden="1" customWidth="1"/>
    <col min="1554" max="1554" width="26.140625" style="140" customWidth="1"/>
    <col min="1555" max="1555" width="15.5703125" style="140" customWidth="1"/>
    <col min="1556" max="1556" width="19.42578125" style="140" customWidth="1"/>
    <col min="1557" max="1797" width="9.140625" style="140"/>
    <col min="1798" max="1799" width="22.28515625" style="140" customWidth="1"/>
    <col min="1800" max="1800" width="3.85546875" style="140" customWidth="1"/>
    <col min="1801" max="1801" width="16.42578125" style="140" customWidth="1"/>
    <col min="1802" max="1802" width="12.85546875" style="140" customWidth="1"/>
    <col min="1803" max="1805" width="0" style="140" hidden="1" customWidth="1"/>
    <col min="1806" max="1806" width="18.5703125" style="140" customWidth="1"/>
    <col min="1807" max="1807" width="20.5703125" style="140" customWidth="1"/>
    <col min="1808" max="1809" width="0" style="140" hidden="1" customWidth="1"/>
    <col min="1810" max="1810" width="26.140625" style="140" customWidth="1"/>
    <col min="1811" max="1811" width="15.5703125" style="140" customWidth="1"/>
    <col min="1812" max="1812" width="19.42578125" style="140" customWidth="1"/>
    <col min="1813" max="2053" width="9.140625" style="140"/>
    <col min="2054" max="2055" width="22.28515625" style="140" customWidth="1"/>
    <col min="2056" max="2056" width="3.85546875" style="140" customWidth="1"/>
    <col min="2057" max="2057" width="16.42578125" style="140" customWidth="1"/>
    <col min="2058" max="2058" width="12.85546875" style="140" customWidth="1"/>
    <col min="2059" max="2061" width="0" style="140" hidden="1" customWidth="1"/>
    <col min="2062" max="2062" width="18.5703125" style="140" customWidth="1"/>
    <col min="2063" max="2063" width="20.5703125" style="140" customWidth="1"/>
    <col min="2064" max="2065" width="0" style="140" hidden="1" customWidth="1"/>
    <col min="2066" max="2066" width="26.140625" style="140" customWidth="1"/>
    <col min="2067" max="2067" width="15.5703125" style="140" customWidth="1"/>
    <col min="2068" max="2068" width="19.42578125" style="140" customWidth="1"/>
    <col min="2069" max="2309" width="9.140625" style="140"/>
    <col min="2310" max="2311" width="22.28515625" style="140" customWidth="1"/>
    <col min="2312" max="2312" width="3.85546875" style="140" customWidth="1"/>
    <col min="2313" max="2313" width="16.42578125" style="140" customWidth="1"/>
    <col min="2314" max="2314" width="12.85546875" style="140" customWidth="1"/>
    <col min="2315" max="2317" width="0" style="140" hidden="1" customWidth="1"/>
    <col min="2318" max="2318" width="18.5703125" style="140" customWidth="1"/>
    <col min="2319" max="2319" width="20.5703125" style="140" customWidth="1"/>
    <col min="2320" max="2321" width="0" style="140" hidden="1" customWidth="1"/>
    <col min="2322" max="2322" width="26.140625" style="140" customWidth="1"/>
    <col min="2323" max="2323" width="15.5703125" style="140" customWidth="1"/>
    <col min="2324" max="2324" width="19.42578125" style="140" customWidth="1"/>
    <col min="2325" max="2565" width="9.140625" style="140"/>
    <col min="2566" max="2567" width="22.28515625" style="140" customWidth="1"/>
    <col min="2568" max="2568" width="3.85546875" style="140" customWidth="1"/>
    <col min="2569" max="2569" width="16.42578125" style="140" customWidth="1"/>
    <col min="2570" max="2570" width="12.85546875" style="140" customWidth="1"/>
    <col min="2571" max="2573" width="0" style="140" hidden="1" customWidth="1"/>
    <col min="2574" max="2574" width="18.5703125" style="140" customWidth="1"/>
    <col min="2575" max="2575" width="20.5703125" style="140" customWidth="1"/>
    <col min="2576" max="2577" width="0" style="140" hidden="1" customWidth="1"/>
    <col min="2578" max="2578" width="26.140625" style="140" customWidth="1"/>
    <col min="2579" max="2579" width="15.5703125" style="140" customWidth="1"/>
    <col min="2580" max="2580" width="19.42578125" style="140" customWidth="1"/>
    <col min="2581" max="2821" width="9.140625" style="140"/>
    <col min="2822" max="2823" width="22.28515625" style="140" customWidth="1"/>
    <col min="2824" max="2824" width="3.85546875" style="140" customWidth="1"/>
    <col min="2825" max="2825" width="16.42578125" style="140" customWidth="1"/>
    <col min="2826" max="2826" width="12.85546875" style="140" customWidth="1"/>
    <col min="2827" max="2829" width="0" style="140" hidden="1" customWidth="1"/>
    <col min="2830" max="2830" width="18.5703125" style="140" customWidth="1"/>
    <col min="2831" max="2831" width="20.5703125" style="140" customWidth="1"/>
    <col min="2832" max="2833" width="0" style="140" hidden="1" customWidth="1"/>
    <col min="2834" max="2834" width="26.140625" style="140" customWidth="1"/>
    <col min="2835" max="2835" width="15.5703125" style="140" customWidth="1"/>
    <col min="2836" max="2836" width="19.42578125" style="140" customWidth="1"/>
    <col min="2837" max="3077" width="9.140625" style="140"/>
    <col min="3078" max="3079" width="22.28515625" style="140" customWidth="1"/>
    <col min="3080" max="3080" width="3.85546875" style="140" customWidth="1"/>
    <col min="3081" max="3081" width="16.42578125" style="140" customWidth="1"/>
    <col min="3082" max="3082" width="12.85546875" style="140" customWidth="1"/>
    <col min="3083" max="3085" width="0" style="140" hidden="1" customWidth="1"/>
    <col min="3086" max="3086" width="18.5703125" style="140" customWidth="1"/>
    <col min="3087" max="3087" width="20.5703125" style="140" customWidth="1"/>
    <col min="3088" max="3089" width="0" style="140" hidden="1" customWidth="1"/>
    <col min="3090" max="3090" width="26.140625" style="140" customWidth="1"/>
    <col min="3091" max="3091" width="15.5703125" style="140" customWidth="1"/>
    <col min="3092" max="3092" width="19.42578125" style="140" customWidth="1"/>
    <col min="3093" max="3333" width="9.140625" style="140"/>
    <col min="3334" max="3335" width="22.28515625" style="140" customWidth="1"/>
    <col min="3336" max="3336" width="3.85546875" style="140" customWidth="1"/>
    <col min="3337" max="3337" width="16.42578125" style="140" customWidth="1"/>
    <col min="3338" max="3338" width="12.85546875" style="140" customWidth="1"/>
    <col min="3339" max="3341" width="0" style="140" hidden="1" customWidth="1"/>
    <col min="3342" max="3342" width="18.5703125" style="140" customWidth="1"/>
    <col min="3343" max="3343" width="20.5703125" style="140" customWidth="1"/>
    <col min="3344" max="3345" width="0" style="140" hidden="1" customWidth="1"/>
    <col min="3346" max="3346" width="26.140625" style="140" customWidth="1"/>
    <col min="3347" max="3347" width="15.5703125" style="140" customWidth="1"/>
    <col min="3348" max="3348" width="19.42578125" style="140" customWidth="1"/>
    <col min="3349" max="3589" width="9.140625" style="140"/>
    <col min="3590" max="3591" width="22.28515625" style="140" customWidth="1"/>
    <col min="3592" max="3592" width="3.85546875" style="140" customWidth="1"/>
    <col min="3593" max="3593" width="16.42578125" style="140" customWidth="1"/>
    <col min="3594" max="3594" width="12.85546875" style="140" customWidth="1"/>
    <col min="3595" max="3597" width="0" style="140" hidden="1" customWidth="1"/>
    <col min="3598" max="3598" width="18.5703125" style="140" customWidth="1"/>
    <col min="3599" max="3599" width="20.5703125" style="140" customWidth="1"/>
    <col min="3600" max="3601" width="0" style="140" hidden="1" customWidth="1"/>
    <col min="3602" max="3602" width="26.140625" style="140" customWidth="1"/>
    <col min="3603" max="3603" width="15.5703125" style="140" customWidth="1"/>
    <col min="3604" max="3604" width="19.42578125" style="140" customWidth="1"/>
    <col min="3605" max="3845" width="9.140625" style="140"/>
    <col min="3846" max="3847" width="22.28515625" style="140" customWidth="1"/>
    <col min="3848" max="3848" width="3.85546875" style="140" customWidth="1"/>
    <col min="3849" max="3849" width="16.42578125" style="140" customWidth="1"/>
    <col min="3850" max="3850" width="12.85546875" style="140" customWidth="1"/>
    <col min="3851" max="3853" width="0" style="140" hidden="1" customWidth="1"/>
    <col min="3854" max="3854" width="18.5703125" style="140" customWidth="1"/>
    <col min="3855" max="3855" width="20.5703125" style="140" customWidth="1"/>
    <col min="3856" max="3857" width="0" style="140" hidden="1" customWidth="1"/>
    <col min="3858" max="3858" width="26.140625" style="140" customWidth="1"/>
    <col min="3859" max="3859" width="15.5703125" style="140" customWidth="1"/>
    <col min="3860" max="3860" width="19.42578125" style="140" customWidth="1"/>
    <col min="3861" max="4101" width="9.140625" style="140"/>
    <col min="4102" max="4103" width="22.28515625" style="140" customWidth="1"/>
    <col min="4104" max="4104" width="3.85546875" style="140" customWidth="1"/>
    <col min="4105" max="4105" width="16.42578125" style="140" customWidth="1"/>
    <col min="4106" max="4106" width="12.85546875" style="140" customWidth="1"/>
    <col min="4107" max="4109" width="0" style="140" hidden="1" customWidth="1"/>
    <col min="4110" max="4110" width="18.5703125" style="140" customWidth="1"/>
    <col min="4111" max="4111" width="20.5703125" style="140" customWidth="1"/>
    <col min="4112" max="4113" width="0" style="140" hidden="1" customWidth="1"/>
    <col min="4114" max="4114" width="26.140625" style="140" customWidth="1"/>
    <col min="4115" max="4115" width="15.5703125" style="140" customWidth="1"/>
    <col min="4116" max="4116" width="19.42578125" style="140" customWidth="1"/>
    <col min="4117" max="4357" width="9.140625" style="140"/>
    <col min="4358" max="4359" width="22.28515625" style="140" customWidth="1"/>
    <col min="4360" max="4360" width="3.85546875" style="140" customWidth="1"/>
    <col min="4361" max="4361" width="16.42578125" style="140" customWidth="1"/>
    <col min="4362" max="4362" width="12.85546875" style="140" customWidth="1"/>
    <col min="4363" max="4365" width="0" style="140" hidden="1" customWidth="1"/>
    <col min="4366" max="4366" width="18.5703125" style="140" customWidth="1"/>
    <col min="4367" max="4367" width="20.5703125" style="140" customWidth="1"/>
    <col min="4368" max="4369" width="0" style="140" hidden="1" customWidth="1"/>
    <col min="4370" max="4370" width="26.140625" style="140" customWidth="1"/>
    <col min="4371" max="4371" width="15.5703125" style="140" customWidth="1"/>
    <col min="4372" max="4372" width="19.42578125" style="140" customWidth="1"/>
    <col min="4373" max="4613" width="9.140625" style="140"/>
    <col min="4614" max="4615" width="22.28515625" style="140" customWidth="1"/>
    <col min="4616" max="4616" width="3.85546875" style="140" customWidth="1"/>
    <col min="4617" max="4617" width="16.42578125" style="140" customWidth="1"/>
    <col min="4618" max="4618" width="12.85546875" style="140" customWidth="1"/>
    <col min="4619" max="4621" width="0" style="140" hidden="1" customWidth="1"/>
    <col min="4622" max="4622" width="18.5703125" style="140" customWidth="1"/>
    <col min="4623" max="4623" width="20.5703125" style="140" customWidth="1"/>
    <col min="4624" max="4625" width="0" style="140" hidden="1" customWidth="1"/>
    <col min="4626" max="4626" width="26.140625" style="140" customWidth="1"/>
    <col min="4627" max="4627" width="15.5703125" style="140" customWidth="1"/>
    <col min="4628" max="4628" width="19.42578125" style="140" customWidth="1"/>
    <col min="4629" max="4869" width="9.140625" style="140"/>
    <col min="4870" max="4871" width="22.28515625" style="140" customWidth="1"/>
    <col min="4872" max="4872" width="3.85546875" style="140" customWidth="1"/>
    <col min="4873" max="4873" width="16.42578125" style="140" customWidth="1"/>
    <col min="4874" max="4874" width="12.85546875" style="140" customWidth="1"/>
    <col min="4875" max="4877" width="0" style="140" hidden="1" customWidth="1"/>
    <col min="4878" max="4878" width="18.5703125" style="140" customWidth="1"/>
    <col min="4879" max="4879" width="20.5703125" style="140" customWidth="1"/>
    <col min="4880" max="4881" width="0" style="140" hidden="1" customWidth="1"/>
    <col min="4882" max="4882" width="26.140625" style="140" customWidth="1"/>
    <col min="4883" max="4883" width="15.5703125" style="140" customWidth="1"/>
    <col min="4884" max="4884" width="19.42578125" style="140" customWidth="1"/>
    <col min="4885" max="5125" width="9.140625" style="140"/>
    <col min="5126" max="5127" width="22.28515625" style="140" customWidth="1"/>
    <col min="5128" max="5128" width="3.85546875" style="140" customWidth="1"/>
    <col min="5129" max="5129" width="16.42578125" style="140" customWidth="1"/>
    <col min="5130" max="5130" width="12.85546875" style="140" customWidth="1"/>
    <col min="5131" max="5133" width="0" style="140" hidden="1" customWidth="1"/>
    <col min="5134" max="5134" width="18.5703125" style="140" customWidth="1"/>
    <col min="5135" max="5135" width="20.5703125" style="140" customWidth="1"/>
    <col min="5136" max="5137" width="0" style="140" hidden="1" customWidth="1"/>
    <col min="5138" max="5138" width="26.140625" style="140" customWidth="1"/>
    <col min="5139" max="5139" width="15.5703125" style="140" customWidth="1"/>
    <col min="5140" max="5140" width="19.42578125" style="140" customWidth="1"/>
    <col min="5141" max="5381" width="9.140625" style="140"/>
    <col min="5382" max="5383" width="22.28515625" style="140" customWidth="1"/>
    <col min="5384" max="5384" width="3.85546875" style="140" customWidth="1"/>
    <col min="5385" max="5385" width="16.42578125" style="140" customWidth="1"/>
    <col min="5386" max="5386" width="12.85546875" style="140" customWidth="1"/>
    <col min="5387" max="5389" width="0" style="140" hidden="1" customWidth="1"/>
    <col min="5390" max="5390" width="18.5703125" style="140" customWidth="1"/>
    <col min="5391" max="5391" width="20.5703125" style="140" customWidth="1"/>
    <col min="5392" max="5393" width="0" style="140" hidden="1" customWidth="1"/>
    <col min="5394" max="5394" width="26.140625" style="140" customWidth="1"/>
    <col min="5395" max="5395" width="15.5703125" style="140" customWidth="1"/>
    <col min="5396" max="5396" width="19.42578125" style="140" customWidth="1"/>
    <col min="5397" max="5637" width="9.140625" style="140"/>
    <col min="5638" max="5639" width="22.28515625" style="140" customWidth="1"/>
    <col min="5640" max="5640" width="3.85546875" style="140" customWidth="1"/>
    <col min="5641" max="5641" width="16.42578125" style="140" customWidth="1"/>
    <col min="5642" max="5642" width="12.85546875" style="140" customWidth="1"/>
    <col min="5643" max="5645" width="0" style="140" hidden="1" customWidth="1"/>
    <col min="5646" max="5646" width="18.5703125" style="140" customWidth="1"/>
    <col min="5647" max="5647" width="20.5703125" style="140" customWidth="1"/>
    <col min="5648" max="5649" width="0" style="140" hidden="1" customWidth="1"/>
    <col min="5650" max="5650" width="26.140625" style="140" customWidth="1"/>
    <col min="5651" max="5651" width="15.5703125" style="140" customWidth="1"/>
    <col min="5652" max="5652" width="19.42578125" style="140" customWidth="1"/>
    <col min="5653" max="5893" width="9.140625" style="140"/>
    <col min="5894" max="5895" width="22.28515625" style="140" customWidth="1"/>
    <col min="5896" max="5896" width="3.85546875" style="140" customWidth="1"/>
    <col min="5897" max="5897" width="16.42578125" style="140" customWidth="1"/>
    <col min="5898" max="5898" width="12.85546875" style="140" customWidth="1"/>
    <col min="5899" max="5901" width="0" style="140" hidden="1" customWidth="1"/>
    <col min="5902" max="5902" width="18.5703125" style="140" customWidth="1"/>
    <col min="5903" max="5903" width="20.5703125" style="140" customWidth="1"/>
    <col min="5904" max="5905" width="0" style="140" hidden="1" customWidth="1"/>
    <col min="5906" max="5906" width="26.140625" style="140" customWidth="1"/>
    <col min="5907" max="5907" width="15.5703125" style="140" customWidth="1"/>
    <col min="5908" max="5908" width="19.42578125" style="140" customWidth="1"/>
    <col min="5909" max="6149" width="9.140625" style="140"/>
    <col min="6150" max="6151" width="22.28515625" style="140" customWidth="1"/>
    <col min="6152" max="6152" width="3.85546875" style="140" customWidth="1"/>
    <col min="6153" max="6153" width="16.42578125" style="140" customWidth="1"/>
    <col min="6154" max="6154" width="12.85546875" style="140" customWidth="1"/>
    <col min="6155" max="6157" width="0" style="140" hidden="1" customWidth="1"/>
    <col min="6158" max="6158" width="18.5703125" style="140" customWidth="1"/>
    <col min="6159" max="6159" width="20.5703125" style="140" customWidth="1"/>
    <col min="6160" max="6161" width="0" style="140" hidden="1" customWidth="1"/>
    <col min="6162" max="6162" width="26.140625" style="140" customWidth="1"/>
    <col min="6163" max="6163" width="15.5703125" style="140" customWidth="1"/>
    <col min="6164" max="6164" width="19.42578125" style="140" customWidth="1"/>
    <col min="6165" max="6405" width="9.140625" style="140"/>
    <col min="6406" max="6407" width="22.28515625" style="140" customWidth="1"/>
    <col min="6408" max="6408" width="3.85546875" style="140" customWidth="1"/>
    <col min="6409" max="6409" width="16.42578125" style="140" customWidth="1"/>
    <col min="6410" max="6410" width="12.85546875" style="140" customWidth="1"/>
    <col min="6411" max="6413" width="0" style="140" hidden="1" customWidth="1"/>
    <col min="6414" max="6414" width="18.5703125" style="140" customWidth="1"/>
    <col min="6415" max="6415" width="20.5703125" style="140" customWidth="1"/>
    <col min="6416" max="6417" width="0" style="140" hidden="1" customWidth="1"/>
    <col min="6418" max="6418" width="26.140625" style="140" customWidth="1"/>
    <col min="6419" max="6419" width="15.5703125" style="140" customWidth="1"/>
    <col min="6420" max="6420" width="19.42578125" style="140" customWidth="1"/>
    <col min="6421" max="6661" width="9.140625" style="140"/>
    <col min="6662" max="6663" width="22.28515625" style="140" customWidth="1"/>
    <col min="6664" max="6664" width="3.85546875" style="140" customWidth="1"/>
    <col min="6665" max="6665" width="16.42578125" style="140" customWidth="1"/>
    <col min="6666" max="6666" width="12.85546875" style="140" customWidth="1"/>
    <col min="6667" max="6669" width="0" style="140" hidden="1" customWidth="1"/>
    <col min="6670" max="6670" width="18.5703125" style="140" customWidth="1"/>
    <col min="6671" max="6671" width="20.5703125" style="140" customWidth="1"/>
    <col min="6672" max="6673" width="0" style="140" hidden="1" customWidth="1"/>
    <col min="6674" max="6674" width="26.140625" style="140" customWidth="1"/>
    <col min="6675" max="6675" width="15.5703125" style="140" customWidth="1"/>
    <col min="6676" max="6676" width="19.42578125" style="140" customWidth="1"/>
    <col min="6677" max="6917" width="9.140625" style="140"/>
    <col min="6918" max="6919" width="22.28515625" style="140" customWidth="1"/>
    <col min="6920" max="6920" width="3.85546875" style="140" customWidth="1"/>
    <col min="6921" max="6921" width="16.42578125" style="140" customWidth="1"/>
    <col min="6922" max="6922" width="12.85546875" style="140" customWidth="1"/>
    <col min="6923" max="6925" width="0" style="140" hidden="1" customWidth="1"/>
    <col min="6926" max="6926" width="18.5703125" style="140" customWidth="1"/>
    <col min="6927" max="6927" width="20.5703125" style="140" customWidth="1"/>
    <col min="6928" max="6929" width="0" style="140" hidden="1" customWidth="1"/>
    <col min="6930" max="6930" width="26.140625" style="140" customWidth="1"/>
    <col min="6931" max="6931" width="15.5703125" style="140" customWidth="1"/>
    <col min="6932" max="6932" width="19.42578125" style="140" customWidth="1"/>
    <col min="6933" max="7173" width="9.140625" style="140"/>
    <col min="7174" max="7175" width="22.28515625" style="140" customWidth="1"/>
    <col min="7176" max="7176" width="3.85546875" style="140" customWidth="1"/>
    <col min="7177" max="7177" width="16.42578125" style="140" customWidth="1"/>
    <col min="7178" max="7178" width="12.85546875" style="140" customWidth="1"/>
    <col min="7179" max="7181" width="0" style="140" hidden="1" customWidth="1"/>
    <col min="7182" max="7182" width="18.5703125" style="140" customWidth="1"/>
    <col min="7183" max="7183" width="20.5703125" style="140" customWidth="1"/>
    <col min="7184" max="7185" width="0" style="140" hidden="1" customWidth="1"/>
    <col min="7186" max="7186" width="26.140625" style="140" customWidth="1"/>
    <col min="7187" max="7187" width="15.5703125" style="140" customWidth="1"/>
    <col min="7188" max="7188" width="19.42578125" style="140" customWidth="1"/>
    <col min="7189" max="7429" width="9.140625" style="140"/>
    <col min="7430" max="7431" width="22.28515625" style="140" customWidth="1"/>
    <col min="7432" max="7432" width="3.85546875" style="140" customWidth="1"/>
    <col min="7433" max="7433" width="16.42578125" style="140" customWidth="1"/>
    <col min="7434" max="7434" width="12.85546875" style="140" customWidth="1"/>
    <col min="7435" max="7437" width="0" style="140" hidden="1" customWidth="1"/>
    <col min="7438" max="7438" width="18.5703125" style="140" customWidth="1"/>
    <col min="7439" max="7439" width="20.5703125" style="140" customWidth="1"/>
    <col min="7440" max="7441" width="0" style="140" hidden="1" customWidth="1"/>
    <col min="7442" max="7442" width="26.140625" style="140" customWidth="1"/>
    <col min="7443" max="7443" width="15.5703125" style="140" customWidth="1"/>
    <col min="7444" max="7444" width="19.42578125" style="140" customWidth="1"/>
    <col min="7445" max="7685" width="9.140625" style="140"/>
    <col min="7686" max="7687" width="22.28515625" style="140" customWidth="1"/>
    <col min="7688" max="7688" width="3.85546875" style="140" customWidth="1"/>
    <col min="7689" max="7689" width="16.42578125" style="140" customWidth="1"/>
    <col min="7690" max="7690" width="12.85546875" style="140" customWidth="1"/>
    <col min="7691" max="7693" width="0" style="140" hidden="1" customWidth="1"/>
    <col min="7694" max="7694" width="18.5703125" style="140" customWidth="1"/>
    <col min="7695" max="7695" width="20.5703125" style="140" customWidth="1"/>
    <col min="7696" max="7697" width="0" style="140" hidden="1" customWidth="1"/>
    <col min="7698" max="7698" width="26.140625" style="140" customWidth="1"/>
    <col min="7699" max="7699" width="15.5703125" style="140" customWidth="1"/>
    <col min="7700" max="7700" width="19.42578125" style="140" customWidth="1"/>
    <col min="7701" max="7941" width="9.140625" style="140"/>
    <col min="7942" max="7943" width="22.28515625" style="140" customWidth="1"/>
    <col min="7944" max="7944" width="3.85546875" style="140" customWidth="1"/>
    <col min="7945" max="7945" width="16.42578125" style="140" customWidth="1"/>
    <col min="7946" max="7946" width="12.85546875" style="140" customWidth="1"/>
    <col min="7947" max="7949" width="0" style="140" hidden="1" customWidth="1"/>
    <col min="7950" max="7950" width="18.5703125" style="140" customWidth="1"/>
    <col min="7951" max="7951" width="20.5703125" style="140" customWidth="1"/>
    <col min="7952" max="7953" width="0" style="140" hidden="1" customWidth="1"/>
    <col min="7954" max="7954" width="26.140625" style="140" customWidth="1"/>
    <col min="7955" max="7955" width="15.5703125" style="140" customWidth="1"/>
    <col min="7956" max="7956" width="19.42578125" style="140" customWidth="1"/>
    <col min="7957" max="8197" width="9.140625" style="140"/>
    <col min="8198" max="8199" width="22.28515625" style="140" customWidth="1"/>
    <col min="8200" max="8200" width="3.85546875" style="140" customWidth="1"/>
    <col min="8201" max="8201" width="16.42578125" style="140" customWidth="1"/>
    <col min="8202" max="8202" width="12.85546875" style="140" customWidth="1"/>
    <col min="8203" max="8205" width="0" style="140" hidden="1" customWidth="1"/>
    <col min="8206" max="8206" width="18.5703125" style="140" customWidth="1"/>
    <col min="8207" max="8207" width="20.5703125" style="140" customWidth="1"/>
    <col min="8208" max="8209" width="0" style="140" hidden="1" customWidth="1"/>
    <col min="8210" max="8210" width="26.140625" style="140" customWidth="1"/>
    <col min="8211" max="8211" width="15.5703125" style="140" customWidth="1"/>
    <col min="8212" max="8212" width="19.42578125" style="140" customWidth="1"/>
    <col min="8213" max="8453" width="9.140625" style="140"/>
    <col min="8454" max="8455" width="22.28515625" style="140" customWidth="1"/>
    <col min="8456" max="8456" width="3.85546875" style="140" customWidth="1"/>
    <col min="8457" max="8457" width="16.42578125" style="140" customWidth="1"/>
    <col min="8458" max="8458" width="12.85546875" style="140" customWidth="1"/>
    <col min="8459" max="8461" width="0" style="140" hidden="1" customWidth="1"/>
    <col min="8462" max="8462" width="18.5703125" style="140" customWidth="1"/>
    <col min="8463" max="8463" width="20.5703125" style="140" customWidth="1"/>
    <col min="8464" max="8465" width="0" style="140" hidden="1" customWidth="1"/>
    <col min="8466" max="8466" width="26.140625" style="140" customWidth="1"/>
    <col min="8467" max="8467" width="15.5703125" style="140" customWidth="1"/>
    <col min="8468" max="8468" width="19.42578125" style="140" customWidth="1"/>
    <col min="8469" max="8709" width="9.140625" style="140"/>
    <col min="8710" max="8711" width="22.28515625" style="140" customWidth="1"/>
    <col min="8712" max="8712" width="3.85546875" style="140" customWidth="1"/>
    <col min="8713" max="8713" width="16.42578125" style="140" customWidth="1"/>
    <col min="8714" max="8714" width="12.85546875" style="140" customWidth="1"/>
    <col min="8715" max="8717" width="0" style="140" hidden="1" customWidth="1"/>
    <col min="8718" max="8718" width="18.5703125" style="140" customWidth="1"/>
    <col min="8719" max="8719" width="20.5703125" style="140" customWidth="1"/>
    <col min="8720" max="8721" width="0" style="140" hidden="1" customWidth="1"/>
    <col min="8722" max="8722" width="26.140625" style="140" customWidth="1"/>
    <col min="8723" max="8723" width="15.5703125" style="140" customWidth="1"/>
    <col min="8724" max="8724" width="19.42578125" style="140" customWidth="1"/>
    <col min="8725" max="8965" width="9.140625" style="140"/>
    <col min="8966" max="8967" width="22.28515625" style="140" customWidth="1"/>
    <col min="8968" max="8968" width="3.85546875" style="140" customWidth="1"/>
    <col min="8969" max="8969" width="16.42578125" style="140" customWidth="1"/>
    <col min="8970" max="8970" width="12.85546875" style="140" customWidth="1"/>
    <col min="8971" max="8973" width="0" style="140" hidden="1" customWidth="1"/>
    <col min="8974" max="8974" width="18.5703125" style="140" customWidth="1"/>
    <col min="8975" max="8975" width="20.5703125" style="140" customWidth="1"/>
    <col min="8976" max="8977" width="0" style="140" hidden="1" customWidth="1"/>
    <col min="8978" max="8978" width="26.140625" style="140" customWidth="1"/>
    <col min="8979" max="8979" width="15.5703125" style="140" customWidth="1"/>
    <col min="8980" max="8980" width="19.42578125" style="140" customWidth="1"/>
    <col min="8981" max="9221" width="9.140625" style="140"/>
    <col min="9222" max="9223" width="22.28515625" style="140" customWidth="1"/>
    <col min="9224" max="9224" width="3.85546875" style="140" customWidth="1"/>
    <col min="9225" max="9225" width="16.42578125" style="140" customWidth="1"/>
    <col min="9226" max="9226" width="12.85546875" style="140" customWidth="1"/>
    <col min="9227" max="9229" width="0" style="140" hidden="1" customWidth="1"/>
    <col min="9230" max="9230" width="18.5703125" style="140" customWidth="1"/>
    <col min="9231" max="9231" width="20.5703125" style="140" customWidth="1"/>
    <col min="9232" max="9233" width="0" style="140" hidden="1" customWidth="1"/>
    <col min="9234" max="9234" width="26.140625" style="140" customWidth="1"/>
    <col min="9235" max="9235" width="15.5703125" style="140" customWidth="1"/>
    <col min="9236" max="9236" width="19.42578125" style="140" customWidth="1"/>
    <col min="9237" max="9477" width="9.140625" style="140"/>
    <col min="9478" max="9479" width="22.28515625" style="140" customWidth="1"/>
    <col min="9480" max="9480" width="3.85546875" style="140" customWidth="1"/>
    <col min="9481" max="9481" width="16.42578125" style="140" customWidth="1"/>
    <col min="9482" max="9482" width="12.85546875" style="140" customWidth="1"/>
    <col min="9483" max="9485" width="0" style="140" hidden="1" customWidth="1"/>
    <col min="9486" max="9486" width="18.5703125" style="140" customWidth="1"/>
    <col min="9487" max="9487" width="20.5703125" style="140" customWidth="1"/>
    <col min="9488" max="9489" width="0" style="140" hidden="1" customWidth="1"/>
    <col min="9490" max="9490" width="26.140625" style="140" customWidth="1"/>
    <col min="9491" max="9491" width="15.5703125" style="140" customWidth="1"/>
    <col min="9492" max="9492" width="19.42578125" style="140" customWidth="1"/>
    <col min="9493" max="9733" width="9.140625" style="140"/>
    <col min="9734" max="9735" width="22.28515625" style="140" customWidth="1"/>
    <col min="9736" max="9736" width="3.85546875" style="140" customWidth="1"/>
    <col min="9737" max="9737" width="16.42578125" style="140" customWidth="1"/>
    <col min="9738" max="9738" width="12.85546875" style="140" customWidth="1"/>
    <col min="9739" max="9741" width="0" style="140" hidden="1" customWidth="1"/>
    <col min="9742" max="9742" width="18.5703125" style="140" customWidth="1"/>
    <col min="9743" max="9743" width="20.5703125" style="140" customWidth="1"/>
    <col min="9744" max="9745" width="0" style="140" hidden="1" customWidth="1"/>
    <col min="9746" max="9746" width="26.140625" style="140" customWidth="1"/>
    <col min="9747" max="9747" width="15.5703125" style="140" customWidth="1"/>
    <col min="9748" max="9748" width="19.42578125" style="140" customWidth="1"/>
    <col min="9749" max="9989" width="9.140625" style="140"/>
    <col min="9990" max="9991" width="22.28515625" style="140" customWidth="1"/>
    <col min="9992" max="9992" width="3.85546875" style="140" customWidth="1"/>
    <col min="9993" max="9993" width="16.42578125" style="140" customWidth="1"/>
    <col min="9994" max="9994" width="12.85546875" style="140" customWidth="1"/>
    <col min="9995" max="9997" width="0" style="140" hidden="1" customWidth="1"/>
    <col min="9998" max="9998" width="18.5703125" style="140" customWidth="1"/>
    <col min="9999" max="9999" width="20.5703125" style="140" customWidth="1"/>
    <col min="10000" max="10001" width="0" style="140" hidden="1" customWidth="1"/>
    <col min="10002" max="10002" width="26.140625" style="140" customWidth="1"/>
    <col min="10003" max="10003" width="15.5703125" style="140" customWidth="1"/>
    <col min="10004" max="10004" width="19.42578125" style="140" customWidth="1"/>
    <col min="10005" max="10245" width="9.140625" style="140"/>
    <col min="10246" max="10247" width="22.28515625" style="140" customWidth="1"/>
    <col min="10248" max="10248" width="3.85546875" style="140" customWidth="1"/>
    <col min="10249" max="10249" width="16.42578125" style="140" customWidth="1"/>
    <col min="10250" max="10250" width="12.85546875" style="140" customWidth="1"/>
    <col min="10251" max="10253" width="0" style="140" hidden="1" customWidth="1"/>
    <col min="10254" max="10254" width="18.5703125" style="140" customWidth="1"/>
    <col min="10255" max="10255" width="20.5703125" style="140" customWidth="1"/>
    <col min="10256" max="10257" width="0" style="140" hidden="1" customWidth="1"/>
    <col min="10258" max="10258" width="26.140625" style="140" customWidth="1"/>
    <col min="10259" max="10259" width="15.5703125" style="140" customWidth="1"/>
    <col min="10260" max="10260" width="19.42578125" style="140" customWidth="1"/>
    <col min="10261" max="10501" width="9.140625" style="140"/>
    <col min="10502" max="10503" width="22.28515625" style="140" customWidth="1"/>
    <col min="10504" max="10504" width="3.85546875" style="140" customWidth="1"/>
    <col min="10505" max="10505" width="16.42578125" style="140" customWidth="1"/>
    <col min="10506" max="10506" width="12.85546875" style="140" customWidth="1"/>
    <col min="10507" max="10509" width="0" style="140" hidden="1" customWidth="1"/>
    <col min="10510" max="10510" width="18.5703125" style="140" customWidth="1"/>
    <col min="10511" max="10511" width="20.5703125" style="140" customWidth="1"/>
    <col min="10512" max="10513" width="0" style="140" hidden="1" customWidth="1"/>
    <col min="10514" max="10514" width="26.140625" style="140" customWidth="1"/>
    <col min="10515" max="10515" width="15.5703125" style="140" customWidth="1"/>
    <col min="10516" max="10516" width="19.42578125" style="140" customWidth="1"/>
    <col min="10517" max="10757" width="9.140625" style="140"/>
    <col min="10758" max="10759" width="22.28515625" style="140" customWidth="1"/>
    <col min="10760" max="10760" width="3.85546875" style="140" customWidth="1"/>
    <col min="10761" max="10761" width="16.42578125" style="140" customWidth="1"/>
    <col min="10762" max="10762" width="12.85546875" style="140" customWidth="1"/>
    <col min="10763" max="10765" width="0" style="140" hidden="1" customWidth="1"/>
    <col min="10766" max="10766" width="18.5703125" style="140" customWidth="1"/>
    <col min="10767" max="10767" width="20.5703125" style="140" customWidth="1"/>
    <col min="10768" max="10769" width="0" style="140" hidden="1" customWidth="1"/>
    <col min="10770" max="10770" width="26.140625" style="140" customWidth="1"/>
    <col min="10771" max="10771" width="15.5703125" style="140" customWidth="1"/>
    <col min="10772" max="10772" width="19.42578125" style="140" customWidth="1"/>
    <col min="10773" max="11013" width="9.140625" style="140"/>
    <col min="11014" max="11015" width="22.28515625" style="140" customWidth="1"/>
    <col min="11016" max="11016" width="3.85546875" style="140" customWidth="1"/>
    <col min="11017" max="11017" width="16.42578125" style="140" customWidth="1"/>
    <col min="11018" max="11018" width="12.85546875" style="140" customWidth="1"/>
    <col min="11019" max="11021" width="0" style="140" hidden="1" customWidth="1"/>
    <col min="11022" max="11022" width="18.5703125" style="140" customWidth="1"/>
    <col min="11023" max="11023" width="20.5703125" style="140" customWidth="1"/>
    <col min="11024" max="11025" width="0" style="140" hidden="1" customWidth="1"/>
    <col min="11026" max="11026" width="26.140625" style="140" customWidth="1"/>
    <col min="11027" max="11027" width="15.5703125" style="140" customWidth="1"/>
    <col min="11028" max="11028" width="19.42578125" style="140" customWidth="1"/>
    <col min="11029" max="11269" width="9.140625" style="140"/>
    <col min="11270" max="11271" width="22.28515625" style="140" customWidth="1"/>
    <col min="11272" max="11272" width="3.85546875" style="140" customWidth="1"/>
    <col min="11273" max="11273" width="16.42578125" style="140" customWidth="1"/>
    <col min="11274" max="11274" width="12.85546875" style="140" customWidth="1"/>
    <col min="11275" max="11277" width="0" style="140" hidden="1" customWidth="1"/>
    <col min="11278" max="11278" width="18.5703125" style="140" customWidth="1"/>
    <col min="11279" max="11279" width="20.5703125" style="140" customWidth="1"/>
    <col min="11280" max="11281" width="0" style="140" hidden="1" customWidth="1"/>
    <col min="11282" max="11282" width="26.140625" style="140" customWidth="1"/>
    <col min="11283" max="11283" width="15.5703125" style="140" customWidth="1"/>
    <col min="11284" max="11284" width="19.42578125" style="140" customWidth="1"/>
    <col min="11285" max="11525" width="9.140625" style="140"/>
    <col min="11526" max="11527" width="22.28515625" style="140" customWidth="1"/>
    <col min="11528" max="11528" width="3.85546875" style="140" customWidth="1"/>
    <col min="11529" max="11529" width="16.42578125" style="140" customWidth="1"/>
    <col min="11530" max="11530" width="12.85546875" style="140" customWidth="1"/>
    <col min="11531" max="11533" width="0" style="140" hidden="1" customWidth="1"/>
    <col min="11534" max="11534" width="18.5703125" style="140" customWidth="1"/>
    <col min="11535" max="11535" width="20.5703125" style="140" customWidth="1"/>
    <col min="11536" max="11537" width="0" style="140" hidden="1" customWidth="1"/>
    <col min="11538" max="11538" width="26.140625" style="140" customWidth="1"/>
    <col min="11539" max="11539" width="15.5703125" style="140" customWidth="1"/>
    <col min="11540" max="11540" width="19.42578125" style="140" customWidth="1"/>
    <col min="11541" max="11781" width="9.140625" style="140"/>
    <col min="11782" max="11783" width="22.28515625" style="140" customWidth="1"/>
    <col min="11784" max="11784" width="3.85546875" style="140" customWidth="1"/>
    <col min="11785" max="11785" width="16.42578125" style="140" customWidth="1"/>
    <col min="11786" max="11786" width="12.85546875" style="140" customWidth="1"/>
    <col min="11787" max="11789" width="0" style="140" hidden="1" customWidth="1"/>
    <col min="11790" max="11790" width="18.5703125" style="140" customWidth="1"/>
    <col min="11791" max="11791" width="20.5703125" style="140" customWidth="1"/>
    <col min="11792" max="11793" width="0" style="140" hidden="1" customWidth="1"/>
    <col min="11794" max="11794" width="26.140625" style="140" customWidth="1"/>
    <col min="11795" max="11795" width="15.5703125" style="140" customWidth="1"/>
    <col min="11796" max="11796" width="19.42578125" style="140" customWidth="1"/>
    <col min="11797" max="12037" width="9.140625" style="140"/>
    <col min="12038" max="12039" width="22.28515625" style="140" customWidth="1"/>
    <col min="12040" max="12040" width="3.85546875" style="140" customWidth="1"/>
    <col min="12041" max="12041" width="16.42578125" style="140" customWidth="1"/>
    <col min="12042" max="12042" width="12.85546875" style="140" customWidth="1"/>
    <col min="12043" max="12045" width="0" style="140" hidden="1" customWidth="1"/>
    <col min="12046" max="12046" width="18.5703125" style="140" customWidth="1"/>
    <col min="12047" max="12047" width="20.5703125" style="140" customWidth="1"/>
    <col min="12048" max="12049" width="0" style="140" hidden="1" customWidth="1"/>
    <col min="12050" max="12050" width="26.140625" style="140" customWidth="1"/>
    <col min="12051" max="12051" width="15.5703125" style="140" customWidth="1"/>
    <col min="12052" max="12052" width="19.42578125" style="140" customWidth="1"/>
    <col min="12053" max="12293" width="9.140625" style="140"/>
    <col min="12294" max="12295" width="22.28515625" style="140" customWidth="1"/>
    <col min="12296" max="12296" width="3.85546875" style="140" customWidth="1"/>
    <col min="12297" max="12297" width="16.42578125" style="140" customWidth="1"/>
    <col min="12298" max="12298" width="12.85546875" style="140" customWidth="1"/>
    <col min="12299" max="12301" width="0" style="140" hidden="1" customWidth="1"/>
    <col min="12302" max="12302" width="18.5703125" style="140" customWidth="1"/>
    <col min="12303" max="12303" width="20.5703125" style="140" customWidth="1"/>
    <col min="12304" max="12305" width="0" style="140" hidden="1" customWidth="1"/>
    <col min="12306" max="12306" width="26.140625" style="140" customWidth="1"/>
    <col min="12307" max="12307" width="15.5703125" style="140" customWidth="1"/>
    <col min="12308" max="12308" width="19.42578125" style="140" customWidth="1"/>
    <col min="12309" max="12549" width="9.140625" style="140"/>
    <col min="12550" max="12551" width="22.28515625" style="140" customWidth="1"/>
    <col min="12552" max="12552" width="3.85546875" style="140" customWidth="1"/>
    <col min="12553" max="12553" width="16.42578125" style="140" customWidth="1"/>
    <col min="12554" max="12554" width="12.85546875" style="140" customWidth="1"/>
    <col min="12555" max="12557" width="0" style="140" hidden="1" customWidth="1"/>
    <col min="12558" max="12558" width="18.5703125" style="140" customWidth="1"/>
    <col min="12559" max="12559" width="20.5703125" style="140" customWidth="1"/>
    <col min="12560" max="12561" width="0" style="140" hidden="1" customWidth="1"/>
    <col min="12562" max="12562" width="26.140625" style="140" customWidth="1"/>
    <col min="12563" max="12563" width="15.5703125" style="140" customWidth="1"/>
    <col min="12564" max="12564" width="19.42578125" style="140" customWidth="1"/>
    <col min="12565" max="12805" width="9.140625" style="140"/>
    <col min="12806" max="12807" width="22.28515625" style="140" customWidth="1"/>
    <col min="12808" max="12808" width="3.85546875" style="140" customWidth="1"/>
    <col min="12809" max="12809" width="16.42578125" style="140" customWidth="1"/>
    <col min="12810" max="12810" width="12.85546875" style="140" customWidth="1"/>
    <col min="12811" max="12813" width="0" style="140" hidden="1" customWidth="1"/>
    <col min="12814" max="12814" width="18.5703125" style="140" customWidth="1"/>
    <col min="12815" max="12815" width="20.5703125" style="140" customWidth="1"/>
    <col min="12816" max="12817" width="0" style="140" hidden="1" customWidth="1"/>
    <col min="12818" max="12818" width="26.140625" style="140" customWidth="1"/>
    <col min="12819" max="12819" width="15.5703125" style="140" customWidth="1"/>
    <col min="12820" max="12820" width="19.42578125" style="140" customWidth="1"/>
    <col min="12821" max="13061" width="9.140625" style="140"/>
    <col min="13062" max="13063" width="22.28515625" style="140" customWidth="1"/>
    <col min="13064" max="13064" width="3.85546875" style="140" customWidth="1"/>
    <col min="13065" max="13065" width="16.42578125" style="140" customWidth="1"/>
    <col min="13066" max="13066" width="12.85546875" style="140" customWidth="1"/>
    <col min="13067" max="13069" width="0" style="140" hidden="1" customWidth="1"/>
    <col min="13070" max="13070" width="18.5703125" style="140" customWidth="1"/>
    <col min="13071" max="13071" width="20.5703125" style="140" customWidth="1"/>
    <col min="13072" max="13073" width="0" style="140" hidden="1" customWidth="1"/>
    <col min="13074" max="13074" width="26.140625" style="140" customWidth="1"/>
    <col min="13075" max="13075" width="15.5703125" style="140" customWidth="1"/>
    <col min="13076" max="13076" width="19.42578125" style="140" customWidth="1"/>
    <col min="13077" max="13317" width="9.140625" style="140"/>
    <col min="13318" max="13319" width="22.28515625" style="140" customWidth="1"/>
    <col min="13320" max="13320" width="3.85546875" style="140" customWidth="1"/>
    <col min="13321" max="13321" width="16.42578125" style="140" customWidth="1"/>
    <col min="13322" max="13322" width="12.85546875" style="140" customWidth="1"/>
    <col min="13323" max="13325" width="0" style="140" hidden="1" customWidth="1"/>
    <col min="13326" max="13326" width="18.5703125" style="140" customWidth="1"/>
    <col min="13327" max="13327" width="20.5703125" style="140" customWidth="1"/>
    <col min="13328" max="13329" width="0" style="140" hidden="1" customWidth="1"/>
    <col min="13330" max="13330" width="26.140625" style="140" customWidth="1"/>
    <col min="13331" max="13331" width="15.5703125" style="140" customWidth="1"/>
    <col min="13332" max="13332" width="19.42578125" style="140" customWidth="1"/>
    <col min="13333" max="13573" width="9.140625" style="140"/>
    <col min="13574" max="13575" width="22.28515625" style="140" customWidth="1"/>
    <col min="13576" max="13576" width="3.85546875" style="140" customWidth="1"/>
    <col min="13577" max="13577" width="16.42578125" style="140" customWidth="1"/>
    <col min="13578" max="13578" width="12.85546875" style="140" customWidth="1"/>
    <col min="13579" max="13581" width="0" style="140" hidden="1" customWidth="1"/>
    <col min="13582" max="13582" width="18.5703125" style="140" customWidth="1"/>
    <col min="13583" max="13583" width="20.5703125" style="140" customWidth="1"/>
    <col min="13584" max="13585" width="0" style="140" hidden="1" customWidth="1"/>
    <col min="13586" max="13586" width="26.140625" style="140" customWidth="1"/>
    <col min="13587" max="13587" width="15.5703125" style="140" customWidth="1"/>
    <col min="13588" max="13588" width="19.42578125" style="140" customWidth="1"/>
    <col min="13589" max="13829" width="9.140625" style="140"/>
    <col min="13830" max="13831" width="22.28515625" style="140" customWidth="1"/>
    <col min="13832" max="13832" width="3.85546875" style="140" customWidth="1"/>
    <col min="13833" max="13833" width="16.42578125" style="140" customWidth="1"/>
    <col min="13834" max="13834" width="12.85546875" style="140" customWidth="1"/>
    <col min="13835" max="13837" width="0" style="140" hidden="1" customWidth="1"/>
    <col min="13838" max="13838" width="18.5703125" style="140" customWidth="1"/>
    <col min="13839" max="13839" width="20.5703125" style="140" customWidth="1"/>
    <col min="13840" max="13841" width="0" style="140" hidden="1" customWidth="1"/>
    <col min="13842" max="13842" width="26.140625" style="140" customWidth="1"/>
    <col min="13843" max="13843" width="15.5703125" style="140" customWidth="1"/>
    <col min="13844" max="13844" width="19.42578125" style="140" customWidth="1"/>
    <col min="13845" max="14085" width="9.140625" style="140"/>
    <col min="14086" max="14087" width="22.28515625" style="140" customWidth="1"/>
    <col min="14088" max="14088" width="3.85546875" style="140" customWidth="1"/>
    <col min="14089" max="14089" width="16.42578125" style="140" customWidth="1"/>
    <col min="14090" max="14090" width="12.85546875" style="140" customWidth="1"/>
    <col min="14091" max="14093" width="0" style="140" hidden="1" customWidth="1"/>
    <col min="14094" max="14094" width="18.5703125" style="140" customWidth="1"/>
    <col min="14095" max="14095" width="20.5703125" style="140" customWidth="1"/>
    <col min="14096" max="14097" width="0" style="140" hidden="1" customWidth="1"/>
    <col min="14098" max="14098" width="26.140625" style="140" customWidth="1"/>
    <col min="14099" max="14099" width="15.5703125" style="140" customWidth="1"/>
    <col min="14100" max="14100" width="19.42578125" style="140" customWidth="1"/>
    <col min="14101" max="14341" width="9.140625" style="140"/>
    <col min="14342" max="14343" width="22.28515625" style="140" customWidth="1"/>
    <col min="14344" max="14344" width="3.85546875" style="140" customWidth="1"/>
    <col min="14345" max="14345" width="16.42578125" style="140" customWidth="1"/>
    <col min="14346" max="14346" width="12.85546875" style="140" customWidth="1"/>
    <col min="14347" max="14349" width="0" style="140" hidden="1" customWidth="1"/>
    <col min="14350" max="14350" width="18.5703125" style="140" customWidth="1"/>
    <col min="14351" max="14351" width="20.5703125" style="140" customWidth="1"/>
    <col min="14352" max="14353" width="0" style="140" hidden="1" customWidth="1"/>
    <col min="14354" max="14354" width="26.140625" style="140" customWidth="1"/>
    <col min="14355" max="14355" width="15.5703125" style="140" customWidth="1"/>
    <col min="14356" max="14356" width="19.42578125" style="140" customWidth="1"/>
    <col min="14357" max="14597" width="9.140625" style="140"/>
    <col min="14598" max="14599" width="22.28515625" style="140" customWidth="1"/>
    <col min="14600" max="14600" width="3.85546875" style="140" customWidth="1"/>
    <col min="14601" max="14601" width="16.42578125" style="140" customWidth="1"/>
    <col min="14602" max="14602" width="12.85546875" style="140" customWidth="1"/>
    <col min="14603" max="14605" width="0" style="140" hidden="1" customWidth="1"/>
    <col min="14606" max="14606" width="18.5703125" style="140" customWidth="1"/>
    <col min="14607" max="14607" width="20.5703125" style="140" customWidth="1"/>
    <col min="14608" max="14609" width="0" style="140" hidden="1" customWidth="1"/>
    <col min="14610" max="14610" width="26.140625" style="140" customWidth="1"/>
    <col min="14611" max="14611" width="15.5703125" style="140" customWidth="1"/>
    <col min="14612" max="14612" width="19.42578125" style="140" customWidth="1"/>
    <col min="14613" max="14853" width="9.140625" style="140"/>
    <col min="14854" max="14855" width="22.28515625" style="140" customWidth="1"/>
    <col min="14856" max="14856" width="3.85546875" style="140" customWidth="1"/>
    <col min="14857" max="14857" width="16.42578125" style="140" customWidth="1"/>
    <col min="14858" max="14858" width="12.85546875" style="140" customWidth="1"/>
    <col min="14859" max="14861" width="0" style="140" hidden="1" customWidth="1"/>
    <col min="14862" max="14862" width="18.5703125" style="140" customWidth="1"/>
    <col min="14863" max="14863" width="20.5703125" style="140" customWidth="1"/>
    <col min="14864" max="14865" width="0" style="140" hidden="1" customWidth="1"/>
    <col min="14866" max="14866" width="26.140625" style="140" customWidth="1"/>
    <col min="14867" max="14867" width="15.5703125" style="140" customWidth="1"/>
    <col min="14868" max="14868" width="19.42578125" style="140" customWidth="1"/>
    <col min="14869" max="15109" width="9.140625" style="140"/>
    <col min="15110" max="15111" width="22.28515625" style="140" customWidth="1"/>
    <col min="15112" max="15112" width="3.85546875" style="140" customWidth="1"/>
    <col min="15113" max="15113" width="16.42578125" style="140" customWidth="1"/>
    <col min="15114" max="15114" width="12.85546875" style="140" customWidth="1"/>
    <col min="15115" max="15117" width="0" style="140" hidden="1" customWidth="1"/>
    <col min="15118" max="15118" width="18.5703125" style="140" customWidth="1"/>
    <col min="15119" max="15119" width="20.5703125" style="140" customWidth="1"/>
    <col min="15120" max="15121" width="0" style="140" hidden="1" customWidth="1"/>
    <col min="15122" max="15122" width="26.140625" style="140" customWidth="1"/>
    <col min="15123" max="15123" width="15.5703125" style="140" customWidth="1"/>
    <col min="15124" max="15124" width="19.42578125" style="140" customWidth="1"/>
    <col min="15125" max="15365" width="9.140625" style="140"/>
    <col min="15366" max="15367" width="22.28515625" style="140" customWidth="1"/>
    <col min="15368" max="15368" width="3.85546875" style="140" customWidth="1"/>
    <col min="15369" max="15369" width="16.42578125" style="140" customWidth="1"/>
    <col min="15370" max="15370" width="12.85546875" style="140" customWidth="1"/>
    <col min="15371" max="15373" width="0" style="140" hidden="1" customWidth="1"/>
    <col min="15374" max="15374" width="18.5703125" style="140" customWidth="1"/>
    <col min="15375" max="15375" width="20.5703125" style="140" customWidth="1"/>
    <col min="15376" max="15377" width="0" style="140" hidden="1" customWidth="1"/>
    <col min="15378" max="15378" width="26.140625" style="140" customWidth="1"/>
    <col min="15379" max="15379" width="15.5703125" style="140" customWidth="1"/>
    <col min="15380" max="15380" width="19.42578125" style="140" customWidth="1"/>
    <col min="15381" max="15621" width="9.140625" style="140"/>
    <col min="15622" max="15623" width="22.28515625" style="140" customWidth="1"/>
    <col min="15624" max="15624" width="3.85546875" style="140" customWidth="1"/>
    <col min="15625" max="15625" width="16.42578125" style="140" customWidth="1"/>
    <col min="15626" max="15626" width="12.85546875" style="140" customWidth="1"/>
    <col min="15627" max="15629" width="0" style="140" hidden="1" customWidth="1"/>
    <col min="15630" max="15630" width="18.5703125" style="140" customWidth="1"/>
    <col min="15631" max="15631" width="20.5703125" style="140" customWidth="1"/>
    <col min="15632" max="15633" width="0" style="140" hidden="1" customWidth="1"/>
    <col min="15634" max="15634" width="26.140625" style="140" customWidth="1"/>
    <col min="15635" max="15635" width="15.5703125" style="140" customWidth="1"/>
    <col min="15636" max="15636" width="19.42578125" style="140" customWidth="1"/>
    <col min="15637" max="15877" width="9.140625" style="140"/>
    <col min="15878" max="15879" width="22.28515625" style="140" customWidth="1"/>
    <col min="15880" max="15880" width="3.85546875" style="140" customWidth="1"/>
    <col min="15881" max="15881" width="16.42578125" style="140" customWidth="1"/>
    <col min="15882" max="15882" width="12.85546875" style="140" customWidth="1"/>
    <col min="15883" max="15885" width="0" style="140" hidden="1" customWidth="1"/>
    <col min="15886" max="15886" width="18.5703125" style="140" customWidth="1"/>
    <col min="15887" max="15887" width="20.5703125" style="140" customWidth="1"/>
    <col min="15888" max="15889" width="0" style="140" hidden="1" customWidth="1"/>
    <col min="15890" max="15890" width="26.140625" style="140" customWidth="1"/>
    <col min="15891" max="15891" width="15.5703125" style="140" customWidth="1"/>
    <col min="15892" max="15892" width="19.42578125" style="140" customWidth="1"/>
    <col min="15893" max="16133" width="9.140625" style="140"/>
    <col min="16134" max="16135" width="22.28515625" style="140" customWidth="1"/>
    <col min="16136" max="16136" width="3.85546875" style="140" customWidth="1"/>
    <col min="16137" max="16137" width="16.42578125" style="140" customWidth="1"/>
    <col min="16138" max="16138" width="12.85546875" style="140" customWidth="1"/>
    <col min="16139" max="16141" width="0" style="140" hidden="1" customWidth="1"/>
    <col min="16142" max="16142" width="18.5703125" style="140" customWidth="1"/>
    <col min="16143" max="16143" width="20.5703125" style="140" customWidth="1"/>
    <col min="16144" max="16145" width="0" style="140" hidden="1" customWidth="1"/>
    <col min="16146" max="16146" width="26.140625" style="140" customWidth="1"/>
    <col min="16147" max="16147" width="15.5703125" style="140" customWidth="1"/>
    <col min="16148" max="16148" width="19.42578125" style="140" customWidth="1"/>
    <col min="16149" max="16384" width="9.140625" style="140"/>
  </cols>
  <sheetData>
    <row r="1" spans="1:21" s="135" customFormat="1" ht="22.9" customHeight="1" x14ac:dyDescent="0.35">
      <c r="A1" s="1053" t="s">
        <v>1359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</row>
    <row r="2" spans="1:21" s="135" customFormat="1" ht="22.9" customHeight="1" x14ac:dyDescent="0.35">
      <c r="A2" s="1024" t="s">
        <v>1528</v>
      </c>
      <c r="B2" s="1024"/>
      <c r="C2" s="1024"/>
      <c r="D2" s="1024"/>
      <c r="E2" s="1024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</row>
    <row r="3" spans="1:21" s="135" customFormat="1" ht="23.25" customHeight="1" x14ac:dyDescent="0.35">
      <c r="A3" s="1054" t="s">
        <v>0</v>
      </c>
      <c r="B3" s="990" t="s">
        <v>1360</v>
      </c>
      <c r="C3" s="990" t="s">
        <v>1361</v>
      </c>
      <c r="D3" s="983" t="s">
        <v>112</v>
      </c>
      <c r="E3" s="1055" t="s">
        <v>181</v>
      </c>
      <c r="F3" s="1057" t="s">
        <v>5</v>
      </c>
      <c r="G3" s="1057" t="s">
        <v>6</v>
      </c>
      <c r="H3" s="1057" t="s">
        <v>7</v>
      </c>
      <c r="I3" s="1057" t="s">
        <v>8</v>
      </c>
      <c r="J3" s="990" t="s">
        <v>1362</v>
      </c>
      <c r="K3" s="136"/>
      <c r="L3" s="991" t="s">
        <v>330</v>
      </c>
      <c r="M3" s="991"/>
      <c r="N3" s="990" t="s">
        <v>331</v>
      </c>
      <c r="O3" s="982" t="s">
        <v>332</v>
      </c>
      <c r="P3" s="1022" t="s">
        <v>502</v>
      </c>
      <c r="Q3" s="1023" t="s">
        <v>334</v>
      </c>
      <c r="R3" s="976" t="s">
        <v>335</v>
      </c>
      <c r="S3" s="976" t="s">
        <v>11</v>
      </c>
      <c r="T3" s="1056" t="s">
        <v>500</v>
      </c>
      <c r="U3" s="982" t="s">
        <v>10</v>
      </c>
    </row>
    <row r="4" spans="1:21" ht="47.25" x14ac:dyDescent="0.25">
      <c r="A4" s="1054"/>
      <c r="B4" s="990"/>
      <c r="C4" s="990"/>
      <c r="D4" s="983"/>
      <c r="E4" s="1055"/>
      <c r="F4" s="1058"/>
      <c r="G4" s="1058"/>
      <c r="H4" s="1058"/>
      <c r="I4" s="1058"/>
      <c r="J4" s="990"/>
      <c r="K4" s="137" t="s">
        <v>336</v>
      </c>
      <c r="L4" s="138" t="s">
        <v>337</v>
      </c>
      <c r="M4" s="139" t="s">
        <v>332</v>
      </c>
      <c r="N4" s="990"/>
      <c r="O4" s="982"/>
      <c r="P4" s="1022"/>
      <c r="Q4" s="1023"/>
      <c r="R4" s="976"/>
      <c r="S4" s="976"/>
      <c r="T4" s="1056"/>
      <c r="U4" s="982"/>
    </row>
    <row r="5" spans="1:21" ht="31.5" x14ac:dyDescent="0.25">
      <c r="A5" s="634">
        <v>1</v>
      </c>
      <c r="B5" s="149" t="s">
        <v>1363</v>
      </c>
      <c r="C5" s="149">
        <v>106</v>
      </c>
      <c r="D5" s="635">
        <v>1</v>
      </c>
      <c r="E5" s="330">
        <v>63.4</v>
      </c>
      <c r="F5" s="688" t="s">
        <v>48</v>
      </c>
      <c r="G5" s="330" t="s">
        <v>1286</v>
      </c>
      <c r="H5" s="330" t="s">
        <v>1432</v>
      </c>
      <c r="I5" s="689">
        <v>43251</v>
      </c>
      <c r="J5" s="150" t="s">
        <v>341</v>
      </c>
      <c r="K5" s="151">
        <v>103000</v>
      </c>
      <c r="L5" s="152">
        <v>90000</v>
      </c>
      <c r="M5" s="152">
        <v>11385000</v>
      </c>
      <c r="N5" s="155">
        <v>55205</v>
      </c>
      <c r="O5" s="155">
        <v>3500000</v>
      </c>
      <c r="P5" s="636" t="s">
        <v>415</v>
      </c>
      <c r="Q5" s="168"/>
      <c r="R5" s="343" t="s">
        <v>1364</v>
      </c>
      <c r="S5" s="22" t="s">
        <v>1277</v>
      </c>
      <c r="T5" s="762"/>
      <c r="U5" s="634">
        <v>2</v>
      </c>
    </row>
    <row r="6" spans="1:21" x14ac:dyDescent="0.25">
      <c r="A6" s="634">
        <f>A5+1</f>
        <v>2</v>
      </c>
      <c r="B6" s="149" t="s">
        <v>1365</v>
      </c>
      <c r="C6" s="149">
        <v>105</v>
      </c>
      <c r="D6" s="635">
        <v>1</v>
      </c>
      <c r="E6" s="330">
        <v>30.4</v>
      </c>
      <c r="F6" s="690" t="s">
        <v>30</v>
      </c>
      <c r="G6" s="330" t="s">
        <v>1286</v>
      </c>
      <c r="H6" s="330" t="s">
        <v>1431</v>
      </c>
      <c r="I6" s="689"/>
      <c r="J6" s="150" t="s">
        <v>341</v>
      </c>
      <c r="K6" s="151"/>
      <c r="L6" s="152">
        <v>90000</v>
      </c>
      <c r="M6" s="152">
        <v>9261000</v>
      </c>
      <c r="N6" s="155"/>
      <c r="O6" s="155">
        <f>N6*E6</f>
        <v>0</v>
      </c>
      <c r="P6" s="636" t="s">
        <v>415</v>
      </c>
      <c r="Q6" s="168"/>
      <c r="R6" s="343"/>
      <c r="S6" s="22"/>
      <c r="T6" s="742"/>
      <c r="U6" s="634">
        <v>2</v>
      </c>
    </row>
    <row r="7" spans="1:21" ht="31.5" x14ac:dyDescent="0.25">
      <c r="A7" s="634">
        <f>A6+1</f>
        <v>3</v>
      </c>
      <c r="B7" s="149" t="s">
        <v>1366</v>
      </c>
      <c r="C7" s="149">
        <v>107</v>
      </c>
      <c r="D7" s="635">
        <v>1</v>
      </c>
      <c r="E7" s="330">
        <v>163.19999999999999</v>
      </c>
      <c r="F7" s="687" t="s">
        <v>28</v>
      </c>
      <c r="G7" s="330"/>
      <c r="H7" s="330"/>
      <c r="I7" s="330"/>
      <c r="J7" s="149" t="s">
        <v>341</v>
      </c>
      <c r="K7" s="151">
        <v>108000</v>
      </c>
      <c r="L7" s="152">
        <v>100000</v>
      </c>
      <c r="M7" s="152">
        <v>17610000</v>
      </c>
      <c r="N7" s="155">
        <v>55147</v>
      </c>
      <c r="O7" s="155">
        <v>9000000</v>
      </c>
      <c r="P7" s="636" t="s">
        <v>415</v>
      </c>
      <c r="Q7" s="168"/>
      <c r="R7" s="343" t="s">
        <v>1367</v>
      </c>
      <c r="S7" s="22" t="s">
        <v>1277</v>
      </c>
      <c r="T7" s="762"/>
      <c r="U7" s="634">
        <v>2</v>
      </c>
    </row>
    <row r="8" spans="1:21" ht="22.5" customHeight="1" x14ac:dyDescent="0.25">
      <c r="A8" s="638"/>
      <c r="B8" s="639" t="s">
        <v>1067</v>
      </c>
      <c r="C8" s="639"/>
      <c r="D8" s="640"/>
      <c r="E8" s="678">
        <f>E5+E7</f>
        <v>226.6</v>
      </c>
      <c r="F8" s="641"/>
      <c r="G8" s="641"/>
      <c r="H8" s="641"/>
      <c r="I8" s="641"/>
      <c r="J8" s="639"/>
      <c r="K8" s="642"/>
      <c r="L8" s="643"/>
      <c r="M8" s="643"/>
      <c r="N8" s="644"/>
      <c r="O8" s="678">
        <f>SUM(O5:O7)</f>
        <v>12500000</v>
      </c>
      <c r="P8" s="645"/>
      <c r="Q8" s="644"/>
      <c r="R8" s="646"/>
      <c r="S8" s="647"/>
      <c r="T8" s="763"/>
      <c r="U8" s="634"/>
    </row>
    <row r="9" spans="1:21" ht="31.5" x14ac:dyDescent="0.25">
      <c r="A9" s="634">
        <f>A7+1</f>
        <v>4</v>
      </c>
      <c r="B9" s="149" t="s">
        <v>1368</v>
      </c>
      <c r="C9" s="149" t="s">
        <v>1369</v>
      </c>
      <c r="D9" s="635">
        <v>3</v>
      </c>
      <c r="E9" s="330">
        <v>29.8</v>
      </c>
      <c r="F9" s="687" t="s">
        <v>28</v>
      </c>
      <c r="G9" s="330"/>
      <c r="H9" s="330"/>
      <c r="I9" s="330"/>
      <c r="J9" s="149" t="s">
        <v>341</v>
      </c>
      <c r="K9" s="594"/>
      <c r="L9" s="595"/>
      <c r="M9" s="595"/>
      <c r="N9" s="155">
        <v>60403</v>
      </c>
      <c r="O9" s="155">
        <v>1800000</v>
      </c>
      <c r="P9" s="649"/>
      <c r="Q9" s="649"/>
      <c r="R9" s="155" t="s">
        <v>28</v>
      </c>
      <c r="S9" s="22" t="s">
        <v>1277</v>
      </c>
      <c r="T9" s="742"/>
      <c r="U9" s="634">
        <v>2</v>
      </c>
    </row>
    <row r="10" spans="1:21" ht="31.5" x14ac:dyDescent="0.25">
      <c r="A10" s="634">
        <f>A9+1</f>
        <v>5</v>
      </c>
      <c r="B10" s="600" t="s">
        <v>1370</v>
      </c>
      <c r="C10" s="600">
        <v>308</v>
      </c>
      <c r="D10" s="635">
        <v>3</v>
      </c>
      <c r="E10" s="330">
        <v>21.9</v>
      </c>
      <c r="F10" s="687" t="s">
        <v>28</v>
      </c>
      <c r="G10" s="330"/>
      <c r="H10" s="330"/>
      <c r="I10" s="330"/>
      <c r="J10" s="600" t="s">
        <v>341</v>
      </c>
      <c r="K10" s="650"/>
      <c r="L10" s="139"/>
      <c r="M10" s="139"/>
      <c r="N10" s="651">
        <v>54795</v>
      </c>
      <c r="O10" s="651">
        <v>1200000</v>
      </c>
      <c r="P10" s="652"/>
      <c r="Q10" s="652"/>
      <c r="R10" s="651" t="s">
        <v>28</v>
      </c>
      <c r="S10" s="22" t="s">
        <v>1277</v>
      </c>
      <c r="T10" s="742" t="s">
        <v>1371</v>
      </c>
      <c r="U10" s="634">
        <v>2</v>
      </c>
    </row>
    <row r="11" spans="1:21" ht="31.9" customHeight="1" x14ac:dyDescent="0.25">
      <c r="A11" s="634">
        <f>A10+1</f>
        <v>6</v>
      </c>
      <c r="B11" s="149" t="s">
        <v>1372</v>
      </c>
      <c r="C11" s="149" t="s">
        <v>1373</v>
      </c>
      <c r="D11" s="653">
        <v>3</v>
      </c>
      <c r="E11" s="277">
        <f>22.7+12.2+23.1+95.4+12.4+57.3+10.5</f>
        <v>233.60000000000002</v>
      </c>
      <c r="F11" s="687" t="s">
        <v>28</v>
      </c>
      <c r="G11" s="277"/>
      <c r="H11" s="277"/>
      <c r="I11" s="277"/>
      <c r="J11" s="149" t="s">
        <v>341</v>
      </c>
      <c r="K11" s="234"/>
      <c r="L11" s="654"/>
      <c r="M11" s="654"/>
      <c r="N11" s="279">
        <v>64212</v>
      </c>
      <c r="O11" s="651">
        <v>15000000</v>
      </c>
      <c r="P11" s="615"/>
      <c r="Q11" s="155"/>
      <c r="R11" s="155" t="s">
        <v>1374</v>
      </c>
      <c r="S11" s="22"/>
      <c r="T11" s="764"/>
      <c r="U11" s="634">
        <v>2</v>
      </c>
    </row>
    <row r="12" spans="1:21" ht="22.5" customHeight="1" x14ac:dyDescent="0.25">
      <c r="A12" s="638"/>
      <c r="B12" s="639" t="s">
        <v>1067</v>
      </c>
      <c r="C12" s="639"/>
      <c r="D12" s="640"/>
      <c r="E12" s="678">
        <f>SUM(E9:E11)</f>
        <v>285.3</v>
      </c>
      <c r="F12" s="641"/>
      <c r="G12" s="641"/>
      <c r="H12" s="641"/>
      <c r="I12" s="641"/>
      <c r="J12" s="639"/>
      <c r="K12" s="642"/>
      <c r="L12" s="643"/>
      <c r="M12" s="643"/>
      <c r="N12" s="644"/>
      <c r="O12" s="678">
        <f>SUM(O9:O11)</f>
        <v>18000000</v>
      </c>
      <c r="P12" s="645"/>
      <c r="Q12" s="644"/>
      <c r="R12" s="646"/>
      <c r="S12" s="647"/>
      <c r="T12" s="763"/>
      <c r="U12" s="634"/>
    </row>
    <row r="13" spans="1:21" ht="31.5" x14ac:dyDescent="0.25">
      <c r="A13" s="634">
        <f>A11+1</f>
        <v>7</v>
      </c>
      <c r="B13" s="655" t="s">
        <v>1375</v>
      </c>
      <c r="C13" s="149" t="s">
        <v>1376</v>
      </c>
      <c r="D13" s="635">
        <v>4</v>
      </c>
      <c r="E13" s="330">
        <f>19.5+28.7+49.4+51.7+33+15.6+20.5+33+32.5</f>
        <v>283.89999999999998</v>
      </c>
      <c r="F13" s="687" t="s">
        <v>28</v>
      </c>
      <c r="G13" s="330"/>
      <c r="H13" s="330"/>
      <c r="I13" s="330"/>
      <c r="J13" s="149" t="s">
        <v>341</v>
      </c>
      <c r="K13" s="151"/>
      <c r="L13" s="656"/>
      <c r="M13" s="656"/>
      <c r="N13" s="155">
        <v>59880</v>
      </c>
      <c r="O13" s="155">
        <v>17000000</v>
      </c>
      <c r="P13" s="613"/>
      <c r="Q13" s="613"/>
      <c r="R13" s="155" t="s">
        <v>1377</v>
      </c>
      <c r="S13" s="22" t="s">
        <v>1277</v>
      </c>
      <c r="T13" s="742"/>
      <c r="U13" s="634">
        <v>2</v>
      </c>
    </row>
    <row r="14" spans="1:21" ht="31.5" x14ac:dyDescent="0.25">
      <c r="A14" s="634">
        <f>A13+1</f>
        <v>8</v>
      </c>
      <c r="B14" s="149" t="s">
        <v>1378</v>
      </c>
      <c r="C14" s="149">
        <v>409.41</v>
      </c>
      <c r="D14" s="635">
        <v>4</v>
      </c>
      <c r="E14" s="330">
        <f>4.8+9.7</f>
        <v>14.5</v>
      </c>
      <c r="F14" s="687" t="s">
        <v>28</v>
      </c>
      <c r="G14" s="330"/>
      <c r="H14" s="330"/>
      <c r="I14" s="330"/>
      <c r="J14" s="149" t="s">
        <v>341</v>
      </c>
      <c r="K14" s="151"/>
      <c r="L14" s="656"/>
      <c r="M14" s="656"/>
      <c r="N14" s="155">
        <v>62069</v>
      </c>
      <c r="O14" s="155">
        <v>900000</v>
      </c>
      <c r="P14" s="613"/>
      <c r="Q14" s="613"/>
      <c r="R14" s="155" t="s">
        <v>118</v>
      </c>
      <c r="S14" s="22" t="s">
        <v>1277</v>
      </c>
      <c r="T14" s="742"/>
      <c r="U14" s="634">
        <v>2</v>
      </c>
    </row>
    <row r="15" spans="1:21" ht="94.5" x14ac:dyDescent="0.25">
      <c r="A15" s="634">
        <f>A14+1</f>
        <v>9</v>
      </c>
      <c r="B15" s="149" t="s">
        <v>1379</v>
      </c>
      <c r="C15" s="149">
        <v>411</v>
      </c>
      <c r="D15" s="635">
        <v>4</v>
      </c>
      <c r="E15" s="330">
        <f>17+20.8+15.5+20.9+19.3+19.2+21.7</f>
        <v>134.39999999999998</v>
      </c>
      <c r="F15" s="687" t="s">
        <v>28</v>
      </c>
      <c r="G15" s="330"/>
      <c r="H15" s="330"/>
      <c r="I15" s="330"/>
      <c r="J15" s="149" t="s">
        <v>341</v>
      </c>
      <c r="K15" s="151"/>
      <c r="L15" s="656"/>
      <c r="M15" s="656"/>
      <c r="N15" s="155">
        <v>59524</v>
      </c>
      <c r="O15" s="155">
        <v>8000000</v>
      </c>
      <c r="P15" s="613"/>
      <c r="Q15" s="613"/>
      <c r="R15" s="155" t="s">
        <v>1380</v>
      </c>
      <c r="S15" s="22" t="s">
        <v>1277</v>
      </c>
      <c r="T15" s="742"/>
      <c r="U15" s="634">
        <v>2</v>
      </c>
    </row>
    <row r="16" spans="1:21" ht="22.5" customHeight="1" x14ac:dyDescent="0.25">
      <c r="A16" s="638"/>
      <c r="B16" s="639" t="s">
        <v>1067</v>
      </c>
      <c r="C16" s="639"/>
      <c r="D16" s="640"/>
      <c r="E16" s="678">
        <f>SUM(E13:E15)</f>
        <v>432.79999999999995</v>
      </c>
      <c r="F16" s="641"/>
      <c r="G16" s="641"/>
      <c r="H16" s="641"/>
      <c r="I16" s="641"/>
      <c r="J16" s="639"/>
      <c r="K16" s="642"/>
      <c r="L16" s="643"/>
      <c r="M16" s="643"/>
      <c r="N16" s="644"/>
      <c r="O16" s="678">
        <f>SUM(O13:O15)</f>
        <v>25900000</v>
      </c>
      <c r="P16" s="645"/>
      <c r="Q16" s="644"/>
      <c r="R16" s="646"/>
      <c r="S16" s="647"/>
      <c r="T16" s="763"/>
      <c r="U16" s="634"/>
    </row>
    <row r="17" spans="1:21" ht="31.5" x14ac:dyDescent="0.25">
      <c r="A17" s="634">
        <f>A15+1</f>
        <v>10</v>
      </c>
      <c r="B17" s="149" t="s">
        <v>1381</v>
      </c>
      <c r="C17" s="149">
        <v>505</v>
      </c>
      <c r="D17" s="635">
        <v>5</v>
      </c>
      <c r="E17" s="330">
        <v>99.8</v>
      </c>
      <c r="F17" s="687" t="s">
        <v>28</v>
      </c>
      <c r="G17" s="686"/>
      <c r="H17" s="686"/>
      <c r="I17" s="686"/>
      <c r="J17" s="657" t="s">
        <v>341</v>
      </c>
      <c r="K17" s="594"/>
      <c r="L17" s="595"/>
      <c r="M17" s="595"/>
      <c r="N17" s="155">
        <v>60120</v>
      </c>
      <c r="O17" s="155">
        <v>6000000</v>
      </c>
      <c r="P17" s="636"/>
      <c r="Q17" s="168"/>
      <c r="R17" s="600" t="s">
        <v>1382</v>
      </c>
      <c r="S17" s="22" t="s">
        <v>1277</v>
      </c>
      <c r="T17" s="742"/>
      <c r="U17" s="634">
        <v>2</v>
      </c>
    </row>
    <row r="18" spans="1:21" ht="31.5" x14ac:dyDescent="0.25">
      <c r="A18" s="634">
        <f>A17+1</f>
        <v>11</v>
      </c>
      <c r="B18" s="149" t="s">
        <v>1383</v>
      </c>
      <c r="C18" s="149">
        <v>504</v>
      </c>
      <c r="D18" s="653">
        <v>5</v>
      </c>
      <c r="E18" s="330">
        <v>82</v>
      </c>
      <c r="F18" s="687" t="s">
        <v>28</v>
      </c>
      <c r="G18" s="686"/>
      <c r="H18" s="686"/>
      <c r="I18" s="686"/>
      <c r="J18" s="657" t="s">
        <v>341</v>
      </c>
      <c r="K18" s="316"/>
      <c r="L18" s="316"/>
      <c r="M18" s="316"/>
      <c r="N18" s="155">
        <v>59756</v>
      </c>
      <c r="O18" s="155">
        <v>4900000</v>
      </c>
      <c r="P18" s="636" t="s">
        <v>407</v>
      </c>
      <c r="Q18" s="168" t="e">
        <f>(#REF!-P18)/#REF!</f>
        <v>#REF!</v>
      </c>
      <c r="R18" s="600" t="s">
        <v>1384</v>
      </c>
      <c r="S18" s="22" t="s">
        <v>1277</v>
      </c>
      <c r="T18" s="742"/>
      <c r="U18" s="634">
        <v>2</v>
      </c>
    </row>
    <row r="19" spans="1:21" ht="31.5" x14ac:dyDescent="0.25">
      <c r="A19" s="634">
        <f t="shared" ref="A19:A25" si="0">A18+1</f>
        <v>12</v>
      </c>
      <c r="B19" s="149" t="s">
        <v>1385</v>
      </c>
      <c r="C19" s="149">
        <v>503</v>
      </c>
      <c r="D19" s="653">
        <v>5</v>
      </c>
      <c r="E19" s="330">
        <v>31.7</v>
      </c>
      <c r="F19" s="687" t="s">
        <v>28</v>
      </c>
      <c r="G19" s="686"/>
      <c r="H19" s="686"/>
      <c r="I19" s="686"/>
      <c r="J19" s="657" t="s">
        <v>341</v>
      </c>
      <c r="K19" s="316"/>
      <c r="L19" s="316"/>
      <c r="M19" s="316"/>
      <c r="N19" s="155">
        <v>59937</v>
      </c>
      <c r="O19" s="155">
        <v>1900000</v>
      </c>
      <c r="P19" s="636" t="s">
        <v>407</v>
      </c>
      <c r="Q19" s="168" t="e">
        <f>(#REF!-P19)/E24</f>
        <v>#REF!</v>
      </c>
      <c r="R19" s="600" t="s">
        <v>1386</v>
      </c>
      <c r="S19" s="22" t="s">
        <v>1277</v>
      </c>
      <c r="T19" s="742"/>
      <c r="U19" s="634">
        <v>2</v>
      </c>
    </row>
    <row r="20" spans="1:21" ht="31.5" x14ac:dyDescent="0.25">
      <c r="A20" s="634">
        <f t="shared" si="0"/>
        <v>13</v>
      </c>
      <c r="B20" s="149" t="s">
        <v>1387</v>
      </c>
      <c r="C20" s="149">
        <v>501</v>
      </c>
      <c r="D20" s="658">
        <v>5</v>
      </c>
      <c r="E20" s="324">
        <v>32.6</v>
      </c>
      <c r="F20" s="687" t="s">
        <v>28</v>
      </c>
      <c r="G20" s="324"/>
      <c r="H20" s="324"/>
      <c r="I20" s="324"/>
      <c r="J20" s="149" t="s">
        <v>341</v>
      </c>
      <c r="K20" s="659"/>
      <c r="L20" s="660"/>
      <c r="M20" s="660"/>
      <c r="N20" s="155">
        <v>59816</v>
      </c>
      <c r="O20" s="155">
        <v>1950000</v>
      </c>
      <c r="P20" s="636"/>
      <c r="Q20" s="168"/>
      <c r="R20" s="600" t="s">
        <v>1388</v>
      </c>
      <c r="S20" s="22" t="s">
        <v>1277</v>
      </c>
      <c r="T20" s="742"/>
      <c r="U20" s="634">
        <v>2</v>
      </c>
    </row>
    <row r="21" spans="1:21" ht="31.5" x14ac:dyDescent="0.25">
      <c r="A21" s="634">
        <f t="shared" si="0"/>
        <v>14</v>
      </c>
      <c r="B21" s="149" t="s">
        <v>1389</v>
      </c>
      <c r="C21" s="657">
        <v>510</v>
      </c>
      <c r="D21" s="658">
        <v>5</v>
      </c>
      <c r="E21" s="661">
        <v>146.9</v>
      </c>
      <c r="F21" s="687" t="s">
        <v>28</v>
      </c>
      <c r="G21" s="661"/>
      <c r="H21" s="661"/>
      <c r="I21" s="661"/>
      <c r="J21" s="657" t="s">
        <v>341</v>
      </c>
      <c r="K21" s="659"/>
      <c r="L21" s="660"/>
      <c r="M21" s="660"/>
      <c r="N21" s="155">
        <v>59905</v>
      </c>
      <c r="O21" s="155">
        <v>8800000</v>
      </c>
      <c r="P21" s="636"/>
      <c r="Q21" s="168"/>
      <c r="R21" s="600" t="s">
        <v>1390</v>
      </c>
      <c r="S21" s="22" t="s">
        <v>1277</v>
      </c>
      <c r="T21" s="742"/>
      <c r="U21" s="634">
        <v>2</v>
      </c>
    </row>
    <row r="22" spans="1:21" ht="31.5" x14ac:dyDescent="0.25">
      <c r="A22" s="634">
        <f t="shared" si="0"/>
        <v>15</v>
      </c>
      <c r="B22" s="149" t="s">
        <v>1391</v>
      </c>
      <c r="C22" s="657">
        <v>511</v>
      </c>
      <c r="D22" s="658">
        <v>5</v>
      </c>
      <c r="E22" s="661">
        <v>22.9</v>
      </c>
      <c r="F22" s="687" t="s">
        <v>28</v>
      </c>
      <c r="G22" s="661"/>
      <c r="H22" s="661"/>
      <c r="I22" s="661"/>
      <c r="J22" s="657" t="s">
        <v>341</v>
      </c>
      <c r="K22" s="659"/>
      <c r="L22" s="660"/>
      <c r="M22" s="660"/>
      <c r="N22" s="155">
        <v>54585</v>
      </c>
      <c r="O22" s="155">
        <v>1250000</v>
      </c>
      <c r="P22" s="636"/>
      <c r="Q22" s="168"/>
      <c r="R22" s="600" t="s">
        <v>1392</v>
      </c>
      <c r="S22" s="22" t="s">
        <v>1277</v>
      </c>
      <c r="T22" s="742" t="s">
        <v>1371</v>
      </c>
      <c r="U22" s="634">
        <v>2</v>
      </c>
    </row>
    <row r="23" spans="1:21" ht="31.5" x14ac:dyDescent="0.25">
      <c r="A23" s="634">
        <f t="shared" si="0"/>
        <v>16</v>
      </c>
      <c r="B23" s="149" t="s">
        <v>1393</v>
      </c>
      <c r="C23" s="657">
        <v>509</v>
      </c>
      <c r="D23" s="658">
        <v>5</v>
      </c>
      <c r="E23" s="661">
        <v>114.2</v>
      </c>
      <c r="F23" s="687" t="s">
        <v>28</v>
      </c>
      <c r="G23" s="661"/>
      <c r="H23" s="661"/>
      <c r="I23" s="661"/>
      <c r="J23" s="657" t="s">
        <v>341</v>
      </c>
      <c r="K23" s="659"/>
      <c r="L23" s="660"/>
      <c r="M23" s="660"/>
      <c r="N23" s="155">
        <v>59982</v>
      </c>
      <c r="O23" s="155">
        <v>6850000</v>
      </c>
      <c r="P23" s="636"/>
      <c r="Q23" s="168"/>
      <c r="R23" s="600" t="s">
        <v>28</v>
      </c>
      <c r="S23" s="22" t="s">
        <v>1277</v>
      </c>
      <c r="T23" s="742"/>
      <c r="U23" s="634">
        <v>2</v>
      </c>
    </row>
    <row r="24" spans="1:21" ht="31.5" x14ac:dyDescent="0.25">
      <c r="A24" s="634">
        <f t="shared" si="0"/>
        <v>17</v>
      </c>
      <c r="B24" s="149" t="s">
        <v>1394</v>
      </c>
      <c r="C24" s="149">
        <v>507</v>
      </c>
      <c r="D24" s="658">
        <v>5</v>
      </c>
      <c r="E24" s="277">
        <v>32</v>
      </c>
      <c r="F24" s="687" t="s">
        <v>28</v>
      </c>
      <c r="G24" s="277"/>
      <c r="H24" s="277"/>
      <c r="I24" s="277"/>
      <c r="J24" s="149" t="s">
        <v>341</v>
      </c>
      <c r="K24" s="151">
        <v>90000</v>
      </c>
      <c r="L24" s="152">
        <v>85000</v>
      </c>
      <c r="M24" s="152">
        <v>18020000</v>
      </c>
      <c r="N24" s="155">
        <v>59375</v>
      </c>
      <c r="O24" s="155">
        <f>N24*E24</f>
        <v>1900000</v>
      </c>
      <c r="P24" s="636"/>
      <c r="Q24" s="168"/>
      <c r="R24" s="600" t="s">
        <v>1395</v>
      </c>
      <c r="S24" s="22" t="s">
        <v>1277</v>
      </c>
      <c r="T24" s="742"/>
      <c r="U24" s="634">
        <v>2</v>
      </c>
    </row>
    <row r="25" spans="1:21" ht="31.5" x14ac:dyDescent="0.25">
      <c r="A25" s="634">
        <f t="shared" si="0"/>
        <v>18</v>
      </c>
      <c r="B25" s="149" t="s">
        <v>1396</v>
      </c>
      <c r="C25" s="149">
        <v>506</v>
      </c>
      <c r="D25" s="658">
        <v>5</v>
      </c>
      <c r="E25" s="277">
        <v>19.899999999999999</v>
      </c>
      <c r="F25" s="687" t="s">
        <v>28</v>
      </c>
      <c r="G25" s="277"/>
      <c r="H25" s="277"/>
      <c r="I25" s="277"/>
      <c r="J25" s="149" t="s">
        <v>341</v>
      </c>
      <c r="K25" s="151"/>
      <c r="L25" s="152"/>
      <c r="M25" s="152"/>
      <c r="N25" s="155">
        <v>60302</v>
      </c>
      <c r="O25" s="155">
        <v>1200000</v>
      </c>
      <c r="P25" s="636"/>
      <c r="Q25" s="168"/>
      <c r="R25" s="600" t="s">
        <v>1397</v>
      </c>
      <c r="S25" s="22" t="s">
        <v>1277</v>
      </c>
      <c r="T25" s="742"/>
      <c r="U25" s="634">
        <v>2</v>
      </c>
    </row>
    <row r="26" spans="1:21" ht="22.5" customHeight="1" x14ac:dyDescent="0.25">
      <c r="A26" s="638"/>
      <c r="B26" s="639" t="s">
        <v>1067</v>
      </c>
      <c r="C26" s="639"/>
      <c r="D26" s="640"/>
      <c r="E26" s="678">
        <f>SUM(E17:E25)</f>
        <v>582</v>
      </c>
      <c r="F26" s="641"/>
      <c r="G26" s="641"/>
      <c r="H26" s="641"/>
      <c r="I26" s="641"/>
      <c r="J26" s="639"/>
      <c r="K26" s="642"/>
      <c r="L26" s="643"/>
      <c r="M26" s="643"/>
      <c r="N26" s="644"/>
      <c r="O26" s="678">
        <f>SUM(O17:O25)</f>
        <v>34750000</v>
      </c>
      <c r="P26" s="645"/>
      <c r="Q26" s="644"/>
      <c r="R26" s="646"/>
      <c r="S26" s="647"/>
      <c r="T26" s="763"/>
      <c r="U26" s="634"/>
    </row>
    <row r="27" spans="1:21" ht="31.5" x14ac:dyDescent="0.25">
      <c r="A27" s="634">
        <f>A25+1</f>
        <v>19</v>
      </c>
      <c r="B27" s="149" t="s">
        <v>1398</v>
      </c>
      <c r="C27" s="149" t="s">
        <v>1399</v>
      </c>
      <c r="D27" s="653">
        <v>6</v>
      </c>
      <c r="E27" s="277">
        <v>138</v>
      </c>
      <c r="F27" s="687" t="s">
        <v>28</v>
      </c>
      <c r="G27" s="277"/>
      <c r="H27" s="277"/>
      <c r="I27" s="277"/>
      <c r="J27" s="149" t="s">
        <v>341</v>
      </c>
      <c r="K27" s="234"/>
      <c r="L27" s="152"/>
      <c r="M27" s="152"/>
      <c r="N27" s="279">
        <v>60145</v>
      </c>
      <c r="O27" s="279">
        <v>8300000</v>
      </c>
      <c r="P27" s="636"/>
      <c r="Q27" s="168"/>
      <c r="R27" s="600" t="s">
        <v>1400</v>
      </c>
      <c r="S27" s="22" t="s">
        <v>1277</v>
      </c>
      <c r="T27" s="762"/>
      <c r="U27" s="634">
        <v>2</v>
      </c>
    </row>
    <row r="28" spans="1:21" ht="31.5" x14ac:dyDescent="0.25">
      <c r="A28" s="634">
        <f>A27+1</f>
        <v>20</v>
      </c>
      <c r="B28" s="149" t="s">
        <v>1401</v>
      </c>
      <c r="C28" s="149" t="s">
        <v>1402</v>
      </c>
      <c r="D28" s="653">
        <v>6</v>
      </c>
      <c r="E28" s="277">
        <v>137.4</v>
      </c>
      <c r="F28" s="687" t="s">
        <v>28</v>
      </c>
      <c r="G28" s="277"/>
      <c r="H28" s="277"/>
      <c r="I28" s="277"/>
      <c r="J28" s="149" t="s">
        <v>341</v>
      </c>
      <c r="K28" s="234"/>
      <c r="L28" s="152"/>
      <c r="M28" s="152"/>
      <c r="N28" s="279">
        <v>60044</v>
      </c>
      <c r="O28" s="279">
        <v>8250000</v>
      </c>
      <c r="P28" s="636"/>
      <c r="Q28" s="168"/>
      <c r="R28" s="600" t="s">
        <v>1403</v>
      </c>
      <c r="S28" s="22" t="s">
        <v>1277</v>
      </c>
      <c r="T28" s="762"/>
      <c r="U28" s="634">
        <v>2</v>
      </c>
    </row>
    <row r="29" spans="1:21" ht="22.5" customHeight="1" x14ac:dyDescent="0.25">
      <c r="A29" s="638"/>
      <c r="B29" s="639" t="s">
        <v>1067</v>
      </c>
      <c r="C29" s="639"/>
      <c r="D29" s="640"/>
      <c r="E29" s="678">
        <f>SUM(E27:E28)</f>
        <v>275.39999999999998</v>
      </c>
      <c r="F29" s="641"/>
      <c r="G29" s="641"/>
      <c r="H29" s="641"/>
      <c r="I29" s="641"/>
      <c r="J29" s="639"/>
      <c r="K29" s="642"/>
      <c r="L29" s="643"/>
      <c r="M29" s="643"/>
      <c r="N29" s="644"/>
      <c r="O29" s="678">
        <f>SUM(O27:O28)</f>
        <v>16550000</v>
      </c>
      <c r="P29" s="645"/>
      <c r="Q29" s="644"/>
      <c r="R29" s="646"/>
      <c r="S29" s="647"/>
      <c r="T29" s="763"/>
      <c r="U29" s="634"/>
    </row>
    <row r="30" spans="1:21" ht="47.25" x14ac:dyDescent="0.25">
      <c r="A30" s="634">
        <f>A28+1</f>
        <v>21</v>
      </c>
      <c r="B30" s="149" t="s">
        <v>1404</v>
      </c>
      <c r="C30" s="149">
        <v>708</v>
      </c>
      <c r="D30" s="653">
        <v>7</v>
      </c>
      <c r="E30" s="280">
        <v>33.299999999999997</v>
      </c>
      <c r="F30" s="771" t="s">
        <v>123</v>
      </c>
      <c r="G30" s="280"/>
      <c r="H30" s="280" t="s">
        <v>1348</v>
      </c>
      <c r="I30" s="772" t="s">
        <v>1517</v>
      </c>
      <c r="J30" s="149" t="s">
        <v>341</v>
      </c>
      <c r="K30" s="313"/>
      <c r="L30" s="197"/>
      <c r="M30" s="197"/>
      <c r="N30" s="279">
        <v>60060</v>
      </c>
      <c r="O30" s="279">
        <v>2000000</v>
      </c>
      <c r="P30" s="662"/>
      <c r="Q30" s="168"/>
      <c r="R30" s="155" t="s">
        <v>1405</v>
      </c>
      <c r="S30" s="22" t="s">
        <v>1277</v>
      </c>
      <c r="T30" s="765"/>
      <c r="U30" s="634">
        <v>2</v>
      </c>
    </row>
    <row r="31" spans="1:21" ht="31.5" x14ac:dyDescent="0.25">
      <c r="A31" s="634">
        <f>A30+1</f>
        <v>22</v>
      </c>
      <c r="B31" s="149" t="s">
        <v>1406</v>
      </c>
      <c r="C31" s="149">
        <v>714</v>
      </c>
      <c r="D31" s="653">
        <v>7</v>
      </c>
      <c r="E31" s="280">
        <f>18+53.7</f>
        <v>71.7</v>
      </c>
      <c r="F31" s="687" t="s">
        <v>28</v>
      </c>
      <c r="G31" s="280"/>
      <c r="H31" s="280"/>
      <c r="I31" s="280"/>
      <c r="J31" s="149" t="s">
        <v>341</v>
      </c>
      <c r="K31" s="313"/>
      <c r="L31" s="197"/>
      <c r="M31" s="197"/>
      <c r="N31" s="279">
        <v>59972</v>
      </c>
      <c r="O31" s="279">
        <v>4300000</v>
      </c>
      <c r="P31" s="662"/>
      <c r="Q31" s="168"/>
      <c r="R31" s="155" t="s">
        <v>1407</v>
      </c>
      <c r="S31" s="22" t="s">
        <v>1277</v>
      </c>
      <c r="T31" s="765"/>
      <c r="U31" s="634">
        <v>2</v>
      </c>
    </row>
    <row r="32" spans="1:21" ht="22.5" customHeight="1" x14ac:dyDescent="0.25">
      <c r="A32" s="638"/>
      <c r="B32" s="639" t="s">
        <v>1067</v>
      </c>
      <c r="C32" s="639"/>
      <c r="D32" s="640"/>
      <c r="E32" s="678">
        <f>SUM(E30:E31)</f>
        <v>105</v>
      </c>
      <c r="F32" s="641"/>
      <c r="G32" s="641"/>
      <c r="H32" s="641"/>
      <c r="I32" s="641"/>
      <c r="J32" s="639"/>
      <c r="K32" s="642"/>
      <c r="L32" s="643"/>
      <c r="M32" s="643"/>
      <c r="N32" s="644"/>
      <c r="O32" s="678">
        <f>SUM(O30:O31)</f>
        <v>6300000</v>
      </c>
      <c r="P32" s="645"/>
      <c r="Q32" s="644"/>
      <c r="R32" s="646"/>
      <c r="S32" s="647"/>
      <c r="T32" s="763"/>
      <c r="U32" s="634"/>
    </row>
    <row r="33" spans="1:21" ht="31.5" x14ac:dyDescent="0.25">
      <c r="A33" s="634">
        <f>A31+1</f>
        <v>23</v>
      </c>
      <c r="B33" s="149" t="s">
        <v>1408</v>
      </c>
      <c r="C33" s="149">
        <v>814</v>
      </c>
      <c r="D33" s="653">
        <v>8</v>
      </c>
      <c r="E33" s="277">
        <v>20.399999999999999</v>
      </c>
      <c r="F33" s="687" t="s">
        <v>28</v>
      </c>
      <c r="G33" s="277"/>
      <c r="H33" s="277"/>
      <c r="I33" s="277"/>
      <c r="J33" s="149" t="s">
        <v>341</v>
      </c>
      <c r="K33" s="234"/>
      <c r="L33" s="654"/>
      <c r="M33" s="654"/>
      <c r="N33" s="279">
        <v>56373</v>
      </c>
      <c r="O33" s="279">
        <v>1150000</v>
      </c>
      <c r="P33" s="615"/>
      <c r="Q33" s="155"/>
      <c r="R33" s="155" t="s">
        <v>1409</v>
      </c>
      <c r="S33" s="22" t="s">
        <v>1277</v>
      </c>
      <c r="T33" s="764" t="s">
        <v>1371</v>
      </c>
      <c r="U33" s="634">
        <v>2</v>
      </c>
    </row>
    <row r="34" spans="1:21" ht="22.5" customHeight="1" x14ac:dyDescent="0.25">
      <c r="A34" s="638"/>
      <c r="B34" s="639" t="s">
        <v>1067</v>
      </c>
      <c r="C34" s="639"/>
      <c r="D34" s="640"/>
      <c r="E34" s="678">
        <f>SUM(E33)</f>
        <v>20.399999999999999</v>
      </c>
      <c r="F34" s="641"/>
      <c r="G34" s="641"/>
      <c r="H34" s="641"/>
      <c r="I34" s="641"/>
      <c r="J34" s="639"/>
      <c r="K34" s="642"/>
      <c r="L34" s="643"/>
      <c r="M34" s="643"/>
      <c r="N34" s="644"/>
      <c r="O34" s="678">
        <f>SUM(O33)</f>
        <v>1150000</v>
      </c>
      <c r="P34" s="645"/>
      <c r="Q34" s="644"/>
      <c r="R34" s="646"/>
      <c r="S34" s="647"/>
      <c r="T34" s="763"/>
      <c r="U34" s="634"/>
    </row>
    <row r="35" spans="1:21" ht="31.5" x14ac:dyDescent="0.25">
      <c r="A35" s="1059">
        <f>A33+1</f>
        <v>24</v>
      </c>
      <c r="B35" s="149" t="s">
        <v>1410</v>
      </c>
      <c r="C35" s="149" t="s">
        <v>1411</v>
      </c>
      <c r="D35" s="635">
        <v>3</v>
      </c>
      <c r="E35" s="330">
        <f>3.3+57.8+20.6+13.3+20.4+33.9</f>
        <v>149.29999999999998</v>
      </c>
      <c r="F35" s="687" t="s">
        <v>28</v>
      </c>
      <c r="G35" s="330"/>
      <c r="H35" s="330"/>
      <c r="I35" s="330"/>
      <c r="J35" s="149" t="s">
        <v>341</v>
      </c>
      <c r="K35" s="594"/>
      <c r="L35" s="595"/>
      <c r="M35" s="595"/>
      <c r="N35" s="155">
        <v>59946</v>
      </c>
      <c r="O35" s="155">
        <v>8950000</v>
      </c>
      <c r="P35" s="649"/>
      <c r="Q35" s="649"/>
      <c r="R35" s="1061" t="s">
        <v>1412</v>
      </c>
      <c r="S35" s="902" t="s">
        <v>1277</v>
      </c>
      <c r="T35" s="742"/>
      <c r="U35" s="634">
        <v>2</v>
      </c>
    </row>
    <row r="36" spans="1:21" x14ac:dyDescent="0.25">
      <c r="A36" s="1060"/>
      <c r="B36" s="149" t="s">
        <v>1413</v>
      </c>
      <c r="C36" s="149">
        <v>408</v>
      </c>
      <c r="D36" s="635">
        <v>4</v>
      </c>
      <c r="E36" s="330">
        <v>47.9</v>
      </c>
      <c r="F36" s="687" t="s">
        <v>28</v>
      </c>
      <c r="G36" s="330"/>
      <c r="H36" s="330"/>
      <c r="I36" s="330"/>
      <c r="J36" s="149" t="s">
        <v>341</v>
      </c>
      <c r="K36" s="594"/>
      <c r="L36" s="595"/>
      <c r="M36" s="595"/>
      <c r="N36" s="155">
        <v>60543</v>
      </c>
      <c r="O36" s="155">
        <v>2900000</v>
      </c>
      <c r="P36" s="649"/>
      <c r="Q36" s="649"/>
      <c r="R36" s="1062"/>
      <c r="S36" s="904"/>
      <c r="T36" s="742"/>
      <c r="U36" s="634">
        <v>2</v>
      </c>
    </row>
    <row r="37" spans="1:21" ht="22.5" customHeight="1" x14ac:dyDescent="0.25">
      <c r="A37" s="638"/>
      <c r="B37" s="639" t="s">
        <v>1067</v>
      </c>
      <c r="C37" s="639"/>
      <c r="D37" s="640"/>
      <c r="E37" s="678">
        <f>SUM(E35:E36)</f>
        <v>197.2</v>
      </c>
      <c r="F37" s="641"/>
      <c r="G37" s="641"/>
      <c r="H37" s="641"/>
      <c r="I37" s="641"/>
      <c r="J37" s="639"/>
      <c r="K37" s="642"/>
      <c r="L37" s="643"/>
      <c r="M37" s="643"/>
      <c r="N37" s="644"/>
      <c r="O37" s="678">
        <f>SUM(O35:O36)</f>
        <v>11850000</v>
      </c>
      <c r="P37" s="645"/>
      <c r="Q37" s="644"/>
      <c r="R37" s="646"/>
      <c r="S37" s="647"/>
      <c r="T37" s="763"/>
      <c r="U37" s="634"/>
    </row>
    <row r="38" spans="1:21" ht="31.5" x14ac:dyDescent="0.25">
      <c r="A38" s="1059">
        <f>A35+1</f>
        <v>25</v>
      </c>
      <c r="B38" s="149" t="s">
        <v>1414</v>
      </c>
      <c r="C38" s="149">
        <v>412</v>
      </c>
      <c r="D38" s="635">
        <v>4</v>
      </c>
      <c r="E38" s="330">
        <f>16.8+48.6+19.8+16.3+34.8</f>
        <v>136.30000000000001</v>
      </c>
      <c r="F38" s="687" t="s">
        <v>28</v>
      </c>
      <c r="G38" s="330"/>
      <c r="H38" s="330"/>
      <c r="I38" s="330"/>
      <c r="J38" s="149" t="s">
        <v>341</v>
      </c>
      <c r="K38" s="151"/>
      <c r="L38" s="656"/>
      <c r="M38" s="656"/>
      <c r="N38" s="155">
        <v>60161</v>
      </c>
      <c r="O38" s="155">
        <v>8200000</v>
      </c>
      <c r="P38" s="613"/>
      <c r="Q38" s="613"/>
      <c r="R38" s="1061" t="s">
        <v>1415</v>
      </c>
      <c r="S38" s="902" t="s">
        <v>1277</v>
      </c>
      <c r="T38" s="742"/>
      <c r="U38" s="634">
        <v>2</v>
      </c>
    </row>
    <row r="39" spans="1:21" ht="31.15" customHeight="1" x14ac:dyDescent="0.25">
      <c r="A39" s="1060"/>
      <c r="B39" s="149" t="s">
        <v>1416</v>
      </c>
      <c r="C39" s="657">
        <v>502</v>
      </c>
      <c r="D39" s="658">
        <v>5</v>
      </c>
      <c r="E39" s="661">
        <v>32.6</v>
      </c>
      <c r="F39" s="687" t="s">
        <v>28</v>
      </c>
      <c r="G39" s="661"/>
      <c r="H39" s="661"/>
      <c r="I39" s="661"/>
      <c r="J39" s="657" t="s">
        <v>341</v>
      </c>
      <c r="K39" s="659">
        <v>96000</v>
      </c>
      <c r="L39" s="660">
        <v>85000</v>
      </c>
      <c r="M39" s="660">
        <v>16005500.000000002</v>
      </c>
      <c r="N39" s="155">
        <v>59816</v>
      </c>
      <c r="O39" s="155">
        <v>1950000</v>
      </c>
      <c r="P39" s="636" t="s">
        <v>415</v>
      </c>
      <c r="Q39" s="168"/>
      <c r="R39" s="1062"/>
      <c r="S39" s="904"/>
      <c r="T39" s="742"/>
      <c r="U39" s="634">
        <v>2</v>
      </c>
    </row>
    <row r="40" spans="1:21" ht="22.5" customHeight="1" x14ac:dyDescent="0.25">
      <c r="A40" s="638"/>
      <c r="B40" s="639" t="s">
        <v>1067</v>
      </c>
      <c r="C40" s="639"/>
      <c r="D40" s="640"/>
      <c r="E40" s="678">
        <f>SUM(E38:E39)</f>
        <v>168.9</v>
      </c>
      <c r="F40" s="641"/>
      <c r="G40" s="641"/>
      <c r="H40" s="641"/>
      <c r="I40" s="641"/>
      <c r="J40" s="639"/>
      <c r="K40" s="642"/>
      <c r="L40" s="643"/>
      <c r="M40" s="643"/>
      <c r="N40" s="644"/>
      <c r="O40" s="678">
        <f>SUM(O38:O39)</f>
        <v>10150000</v>
      </c>
      <c r="P40" s="645"/>
      <c r="Q40" s="644"/>
      <c r="R40" s="646"/>
      <c r="S40" s="647"/>
      <c r="T40" s="763"/>
      <c r="U40" s="634"/>
    </row>
    <row r="41" spans="1:21" ht="31.15" customHeight="1" x14ac:dyDescent="0.25">
      <c r="A41" s="1059">
        <f>A38+1</f>
        <v>26</v>
      </c>
      <c r="B41" s="149" t="s">
        <v>1417</v>
      </c>
      <c r="C41" s="149" t="s">
        <v>1418</v>
      </c>
      <c r="D41" s="658">
        <v>3</v>
      </c>
      <c r="E41" s="661">
        <v>30.5</v>
      </c>
      <c r="F41" s="687" t="s">
        <v>28</v>
      </c>
      <c r="G41" s="661"/>
      <c r="H41" s="661"/>
      <c r="I41" s="661"/>
      <c r="J41" s="657" t="s">
        <v>341</v>
      </c>
      <c r="K41" s="659"/>
      <c r="L41" s="660"/>
      <c r="M41" s="660"/>
      <c r="N41" s="155">
        <v>60656</v>
      </c>
      <c r="O41" s="155">
        <v>1850000</v>
      </c>
      <c r="P41" s="636"/>
      <c r="Q41" s="168"/>
      <c r="R41" s="1044" t="s">
        <v>1419</v>
      </c>
      <c r="S41" s="902" t="s">
        <v>1277</v>
      </c>
      <c r="T41" s="742"/>
      <c r="U41" s="634">
        <v>2</v>
      </c>
    </row>
    <row r="42" spans="1:21" ht="63" x14ac:dyDescent="0.25">
      <c r="A42" s="1063"/>
      <c r="B42" s="149" t="s">
        <v>1420</v>
      </c>
      <c r="C42" s="149" t="s">
        <v>1421</v>
      </c>
      <c r="D42" s="658">
        <v>6</v>
      </c>
      <c r="E42" s="277">
        <f>30+20.2+4.2+41.9+23.9+23.3+20.5+15.5+32.4+12.1+20.5+32.8+10.8+9.8+6.2+5+10.7+33.4+32.9+32.9</f>
        <v>418.99999999999994</v>
      </c>
      <c r="F42" s="687" t="s">
        <v>28</v>
      </c>
      <c r="G42" s="277"/>
      <c r="H42" s="277"/>
      <c r="I42" s="277"/>
      <c r="J42" s="149" t="s">
        <v>341</v>
      </c>
      <c r="K42" s="234"/>
      <c r="L42" s="152"/>
      <c r="M42" s="152"/>
      <c r="N42" s="279">
        <v>59666</v>
      </c>
      <c r="O42" s="279">
        <v>25000000</v>
      </c>
      <c r="P42" s="636"/>
      <c r="Q42" s="168"/>
      <c r="R42" s="1045"/>
      <c r="S42" s="903"/>
      <c r="T42" s="762"/>
      <c r="U42" s="634">
        <v>2</v>
      </c>
    </row>
    <row r="43" spans="1:21" ht="31.15" customHeight="1" x14ac:dyDescent="0.25">
      <c r="A43" s="1060"/>
      <c r="B43" s="149" t="s">
        <v>1422</v>
      </c>
      <c r="C43" s="149">
        <v>813</v>
      </c>
      <c r="D43" s="663">
        <v>8</v>
      </c>
      <c r="E43" s="277">
        <f>57.5+4.8</f>
        <v>62.3</v>
      </c>
      <c r="F43" s="687" t="s">
        <v>28</v>
      </c>
      <c r="G43" s="277"/>
      <c r="H43" s="277"/>
      <c r="I43" s="277"/>
      <c r="J43" s="149" t="s">
        <v>341</v>
      </c>
      <c r="K43" s="234"/>
      <c r="L43" s="152"/>
      <c r="M43" s="152"/>
      <c r="N43" s="279">
        <v>60193</v>
      </c>
      <c r="O43" s="279">
        <v>3750000</v>
      </c>
      <c r="P43" s="613"/>
      <c r="Q43" s="155"/>
      <c r="R43" s="1046"/>
      <c r="S43" s="904"/>
      <c r="T43" s="766"/>
      <c r="U43" s="634">
        <v>2</v>
      </c>
    </row>
    <row r="44" spans="1:21" ht="22.5" customHeight="1" x14ac:dyDescent="0.25">
      <c r="A44" s="638"/>
      <c r="B44" s="639" t="s">
        <v>1067</v>
      </c>
      <c r="C44" s="639"/>
      <c r="D44" s="640"/>
      <c r="E44" s="678">
        <f>SUM(E41:E43)</f>
        <v>511.79999999999995</v>
      </c>
      <c r="F44" s="641"/>
      <c r="G44" s="641"/>
      <c r="H44" s="641"/>
      <c r="I44" s="641"/>
      <c r="J44" s="639"/>
      <c r="K44" s="642"/>
      <c r="L44" s="643"/>
      <c r="M44" s="643"/>
      <c r="N44" s="644"/>
      <c r="O44" s="678">
        <f>SUM(O41:O43)</f>
        <v>30600000</v>
      </c>
      <c r="P44" s="645"/>
      <c r="Q44" s="644"/>
      <c r="R44" s="646"/>
      <c r="S44" s="647"/>
      <c r="T44" s="763"/>
      <c r="U44" s="634"/>
    </row>
    <row r="45" spans="1:21" ht="47.25" x14ac:dyDescent="0.25">
      <c r="A45" s="1059">
        <f>A41+1</f>
        <v>27</v>
      </c>
      <c r="B45" s="149" t="s">
        <v>1423</v>
      </c>
      <c r="C45" s="149" t="s">
        <v>1424</v>
      </c>
      <c r="D45" s="653">
        <v>3</v>
      </c>
      <c r="E45" s="277">
        <f>32.6+21.9+12.2+24.8+15.6+23.1+8.8+15+41.9+6.6</f>
        <v>202.5</v>
      </c>
      <c r="F45" s="687" t="s">
        <v>28</v>
      </c>
      <c r="G45" s="277"/>
      <c r="H45" s="277"/>
      <c r="I45" s="277"/>
      <c r="J45" s="149" t="s">
        <v>341</v>
      </c>
      <c r="K45" s="234"/>
      <c r="L45" s="654"/>
      <c r="M45" s="654"/>
      <c r="N45" s="279">
        <v>64198</v>
      </c>
      <c r="O45" s="279">
        <v>13000000</v>
      </c>
      <c r="P45" s="615"/>
      <c r="Q45" s="155"/>
      <c r="R45" s="1061" t="s">
        <v>1425</v>
      </c>
      <c r="S45" s="902" t="s">
        <v>1277</v>
      </c>
      <c r="T45" s="764"/>
      <c r="U45" s="634">
        <v>2</v>
      </c>
    </row>
    <row r="46" spans="1:21" ht="63" x14ac:dyDescent="0.25">
      <c r="A46" s="1060"/>
      <c r="B46" s="149" t="s">
        <v>1426</v>
      </c>
      <c r="C46" s="149" t="s">
        <v>1427</v>
      </c>
      <c r="D46" s="653">
        <v>7</v>
      </c>
      <c r="E46" s="277">
        <f>48.4+47.9+48.5+37.6+32.5+6.3+26.4+15.6+11.1+5.5+49.3+20.5+16.8+56.3+35.3+16.5+17+17.3+15.4+35.3+6.2+10+9.3</f>
        <v>585.00000000000011</v>
      </c>
      <c r="F46" s="687" t="s">
        <v>28</v>
      </c>
      <c r="G46" s="277"/>
      <c r="H46" s="277"/>
      <c r="I46" s="277"/>
      <c r="J46" s="149" t="s">
        <v>341</v>
      </c>
      <c r="K46" s="234"/>
      <c r="L46" s="654"/>
      <c r="M46" s="654"/>
      <c r="N46" s="279">
        <v>64957</v>
      </c>
      <c r="O46" s="279">
        <v>38000000</v>
      </c>
      <c r="P46" s="615"/>
      <c r="Q46" s="155"/>
      <c r="R46" s="1062"/>
      <c r="S46" s="903"/>
      <c r="T46" s="764"/>
      <c r="U46" s="634">
        <v>2</v>
      </c>
    </row>
    <row r="47" spans="1:21" ht="22.5" customHeight="1" x14ac:dyDescent="0.25">
      <c r="A47" s="638"/>
      <c r="B47" s="639" t="s">
        <v>1067</v>
      </c>
      <c r="C47" s="639"/>
      <c r="D47" s="640"/>
      <c r="E47" s="678">
        <f>SUM(E45:E46)</f>
        <v>787.50000000000011</v>
      </c>
      <c r="F47" s="641"/>
      <c r="G47" s="641"/>
      <c r="H47" s="641"/>
      <c r="I47" s="641"/>
      <c r="J47" s="639"/>
      <c r="K47" s="642"/>
      <c r="L47" s="643"/>
      <c r="M47" s="643"/>
      <c r="N47" s="644"/>
      <c r="O47" s="678">
        <f>SUM(O45:O46)</f>
        <v>51000000</v>
      </c>
      <c r="P47" s="645"/>
      <c r="Q47" s="644"/>
      <c r="R47" s="646"/>
      <c r="S47" s="647"/>
      <c r="T47" s="763"/>
      <c r="U47" s="634">
        <v>2</v>
      </c>
    </row>
    <row r="48" spans="1:21" x14ac:dyDescent="0.25">
      <c r="A48" s="664"/>
      <c r="B48" s="665"/>
      <c r="C48" s="665"/>
      <c r="D48" s="666"/>
      <c r="E48" s="667"/>
      <c r="F48" s="667"/>
      <c r="G48" s="667"/>
      <c r="H48" s="667"/>
      <c r="I48" s="667"/>
      <c r="J48" s="668"/>
      <c r="K48" s="669"/>
      <c r="L48" s="670"/>
      <c r="M48" s="670"/>
      <c r="N48" s="671"/>
      <c r="O48" s="671"/>
      <c r="P48" s="672"/>
      <c r="Q48" s="673"/>
      <c r="R48" s="674"/>
      <c r="S48" s="674"/>
      <c r="T48" s="674"/>
      <c r="U48" s="634"/>
    </row>
    <row r="49" spans="1:21" s="199" customFormat="1" ht="22.5" customHeight="1" x14ac:dyDescent="0.25">
      <c r="A49" s="675"/>
      <c r="B49" s="676" t="s">
        <v>1067</v>
      </c>
      <c r="C49" s="676"/>
      <c r="D49" s="677"/>
      <c r="E49" s="678">
        <f>E44+E40+E37+E34+E32+E29+E26+E16+E12+E8+E47</f>
        <v>3592.9</v>
      </c>
      <c r="F49" s="678"/>
      <c r="G49" s="678"/>
      <c r="H49" s="678"/>
      <c r="I49" s="678"/>
      <c r="J49" s="676"/>
      <c r="K49" s="679"/>
      <c r="L49" s="680"/>
      <c r="M49" s="680"/>
      <c r="N49" s="681"/>
      <c r="O49" s="678">
        <f>O44+O40+O37+O34+O32+O29+O26+O16+O12+O8+O47</f>
        <v>218750000</v>
      </c>
      <c r="P49" s="682"/>
      <c r="Q49" s="681"/>
      <c r="R49" s="683"/>
      <c r="S49" s="684"/>
      <c r="T49" s="767"/>
      <c r="U49" s="634">
        <v>2</v>
      </c>
    </row>
  </sheetData>
  <autoFilter ref="B3:T49">
    <filterColumn colId="10" showButton="0"/>
  </autoFilter>
  <mergeCells count="33">
    <mergeCell ref="S35:S36"/>
    <mergeCell ref="H3:H4"/>
    <mergeCell ref="R38:R39"/>
    <mergeCell ref="O3:O4"/>
    <mergeCell ref="U3:U4"/>
    <mergeCell ref="A45:A46"/>
    <mergeCell ref="R45:R46"/>
    <mergeCell ref="S45:S46"/>
    <mergeCell ref="Q3:Q4"/>
    <mergeCell ref="R3:R4"/>
    <mergeCell ref="S3:S4"/>
    <mergeCell ref="I3:I4"/>
    <mergeCell ref="A41:A43"/>
    <mergeCell ref="R41:R43"/>
    <mergeCell ref="S41:S43"/>
    <mergeCell ref="A35:A36"/>
    <mergeCell ref="R35:R36"/>
    <mergeCell ref="N3:N4"/>
    <mergeCell ref="A38:A39"/>
    <mergeCell ref="P3:P4"/>
    <mergeCell ref="S38:S39"/>
    <mergeCell ref="A1:T1"/>
    <mergeCell ref="A2:E2"/>
    <mergeCell ref="A3:A4"/>
    <mergeCell ref="B3:B4"/>
    <mergeCell ref="C3:C4"/>
    <mergeCell ref="D3:D4"/>
    <mergeCell ref="E3:E4"/>
    <mergeCell ref="J3:J4"/>
    <mergeCell ref="L3:M3"/>
    <mergeCell ref="T3:T4"/>
    <mergeCell ref="F3:F4"/>
    <mergeCell ref="G3:G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3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A5" zoomScale="70" zoomScaleNormal="70" zoomScaleSheetLayoutView="70" zoomScalePageLayoutView="70" workbookViewId="0">
      <selection activeCell="A3" sqref="A3:E3"/>
    </sheetView>
  </sheetViews>
  <sheetFormatPr defaultRowHeight="15.75" x14ac:dyDescent="0.25"/>
  <cols>
    <col min="1" max="1" width="9.140625" style="140"/>
    <col min="2" max="3" width="22.28515625" style="140" customWidth="1"/>
    <col min="4" max="4" width="5.28515625" style="140" customWidth="1"/>
    <col min="5" max="9" width="16.42578125" style="261" customWidth="1"/>
    <col min="10" max="10" width="16.28515625" style="262" customWidth="1"/>
    <col min="11" max="11" width="10.5703125" style="263" hidden="1" customWidth="1"/>
    <col min="12" max="12" width="10.5703125" style="264" hidden="1" customWidth="1"/>
    <col min="13" max="13" width="15.5703125" style="264" hidden="1" customWidth="1"/>
    <col min="14" max="14" width="18.5703125" style="140" customWidth="1"/>
    <col min="15" max="15" width="20.5703125" style="140" customWidth="1"/>
    <col min="16" max="16" width="11.140625" style="266" hidden="1" customWidth="1"/>
    <col min="17" max="17" width="12.28515625" style="246" hidden="1" customWidth="1"/>
    <col min="18" max="18" width="26.140625" style="631" customWidth="1"/>
    <col min="19" max="19" width="20.42578125" style="631" customWidth="1"/>
    <col min="20" max="20" width="19.42578125" style="632" customWidth="1"/>
    <col min="21" max="21" width="18.5703125" style="140" customWidth="1"/>
    <col min="22" max="261" width="9.140625" style="140"/>
    <col min="262" max="263" width="22.28515625" style="140" customWidth="1"/>
    <col min="264" max="264" width="5.28515625" style="140" customWidth="1"/>
    <col min="265" max="265" width="16.42578125" style="140" customWidth="1"/>
    <col min="266" max="266" width="16.28515625" style="140" customWidth="1"/>
    <col min="267" max="269" width="0" style="140" hidden="1" customWidth="1"/>
    <col min="270" max="270" width="18.5703125" style="140" customWidth="1"/>
    <col min="271" max="271" width="20.5703125" style="140" customWidth="1"/>
    <col min="272" max="273" width="0" style="140" hidden="1" customWidth="1"/>
    <col min="274" max="274" width="26.140625" style="140" customWidth="1"/>
    <col min="275" max="275" width="15.5703125" style="140" customWidth="1"/>
    <col min="276" max="276" width="19.42578125" style="140" customWidth="1"/>
    <col min="277" max="517" width="9.140625" style="140"/>
    <col min="518" max="519" width="22.28515625" style="140" customWidth="1"/>
    <col min="520" max="520" width="5.28515625" style="140" customWidth="1"/>
    <col min="521" max="521" width="16.42578125" style="140" customWidth="1"/>
    <col min="522" max="522" width="16.28515625" style="140" customWidth="1"/>
    <col min="523" max="525" width="0" style="140" hidden="1" customWidth="1"/>
    <col min="526" max="526" width="18.5703125" style="140" customWidth="1"/>
    <col min="527" max="527" width="20.5703125" style="140" customWidth="1"/>
    <col min="528" max="529" width="0" style="140" hidden="1" customWidth="1"/>
    <col min="530" max="530" width="26.140625" style="140" customWidth="1"/>
    <col min="531" max="531" width="15.5703125" style="140" customWidth="1"/>
    <col min="532" max="532" width="19.42578125" style="140" customWidth="1"/>
    <col min="533" max="773" width="9.140625" style="140"/>
    <col min="774" max="775" width="22.28515625" style="140" customWidth="1"/>
    <col min="776" max="776" width="5.28515625" style="140" customWidth="1"/>
    <col min="777" max="777" width="16.42578125" style="140" customWidth="1"/>
    <col min="778" max="778" width="16.28515625" style="140" customWidth="1"/>
    <col min="779" max="781" width="0" style="140" hidden="1" customWidth="1"/>
    <col min="782" max="782" width="18.5703125" style="140" customWidth="1"/>
    <col min="783" max="783" width="20.5703125" style="140" customWidth="1"/>
    <col min="784" max="785" width="0" style="140" hidden="1" customWidth="1"/>
    <col min="786" max="786" width="26.140625" style="140" customWidth="1"/>
    <col min="787" max="787" width="15.5703125" style="140" customWidth="1"/>
    <col min="788" max="788" width="19.42578125" style="140" customWidth="1"/>
    <col min="789" max="1029" width="9.140625" style="140"/>
    <col min="1030" max="1031" width="22.28515625" style="140" customWidth="1"/>
    <col min="1032" max="1032" width="5.28515625" style="140" customWidth="1"/>
    <col min="1033" max="1033" width="16.42578125" style="140" customWidth="1"/>
    <col min="1034" max="1034" width="16.28515625" style="140" customWidth="1"/>
    <col min="1035" max="1037" width="0" style="140" hidden="1" customWidth="1"/>
    <col min="1038" max="1038" width="18.5703125" style="140" customWidth="1"/>
    <col min="1039" max="1039" width="20.5703125" style="140" customWidth="1"/>
    <col min="1040" max="1041" width="0" style="140" hidden="1" customWidth="1"/>
    <col min="1042" max="1042" width="26.140625" style="140" customWidth="1"/>
    <col min="1043" max="1043" width="15.5703125" style="140" customWidth="1"/>
    <col min="1044" max="1044" width="19.42578125" style="140" customWidth="1"/>
    <col min="1045" max="1285" width="9.140625" style="140"/>
    <col min="1286" max="1287" width="22.28515625" style="140" customWidth="1"/>
    <col min="1288" max="1288" width="5.28515625" style="140" customWidth="1"/>
    <col min="1289" max="1289" width="16.42578125" style="140" customWidth="1"/>
    <col min="1290" max="1290" width="16.28515625" style="140" customWidth="1"/>
    <col min="1291" max="1293" width="0" style="140" hidden="1" customWidth="1"/>
    <col min="1294" max="1294" width="18.5703125" style="140" customWidth="1"/>
    <col min="1295" max="1295" width="20.5703125" style="140" customWidth="1"/>
    <col min="1296" max="1297" width="0" style="140" hidden="1" customWidth="1"/>
    <col min="1298" max="1298" width="26.140625" style="140" customWidth="1"/>
    <col min="1299" max="1299" width="15.5703125" style="140" customWidth="1"/>
    <col min="1300" max="1300" width="19.42578125" style="140" customWidth="1"/>
    <col min="1301" max="1541" width="9.140625" style="140"/>
    <col min="1542" max="1543" width="22.28515625" style="140" customWidth="1"/>
    <col min="1544" max="1544" width="5.28515625" style="140" customWidth="1"/>
    <col min="1545" max="1545" width="16.42578125" style="140" customWidth="1"/>
    <col min="1546" max="1546" width="16.28515625" style="140" customWidth="1"/>
    <col min="1547" max="1549" width="0" style="140" hidden="1" customWidth="1"/>
    <col min="1550" max="1550" width="18.5703125" style="140" customWidth="1"/>
    <col min="1551" max="1551" width="20.5703125" style="140" customWidth="1"/>
    <col min="1552" max="1553" width="0" style="140" hidden="1" customWidth="1"/>
    <col min="1554" max="1554" width="26.140625" style="140" customWidth="1"/>
    <col min="1555" max="1555" width="15.5703125" style="140" customWidth="1"/>
    <col min="1556" max="1556" width="19.42578125" style="140" customWidth="1"/>
    <col min="1557" max="1797" width="9.140625" style="140"/>
    <col min="1798" max="1799" width="22.28515625" style="140" customWidth="1"/>
    <col min="1800" max="1800" width="5.28515625" style="140" customWidth="1"/>
    <col min="1801" max="1801" width="16.42578125" style="140" customWidth="1"/>
    <col min="1802" max="1802" width="16.28515625" style="140" customWidth="1"/>
    <col min="1803" max="1805" width="0" style="140" hidden="1" customWidth="1"/>
    <col min="1806" max="1806" width="18.5703125" style="140" customWidth="1"/>
    <col min="1807" max="1807" width="20.5703125" style="140" customWidth="1"/>
    <col min="1808" max="1809" width="0" style="140" hidden="1" customWidth="1"/>
    <col min="1810" max="1810" width="26.140625" style="140" customWidth="1"/>
    <col min="1811" max="1811" width="15.5703125" style="140" customWidth="1"/>
    <col min="1812" max="1812" width="19.42578125" style="140" customWidth="1"/>
    <col min="1813" max="2053" width="9.140625" style="140"/>
    <col min="2054" max="2055" width="22.28515625" style="140" customWidth="1"/>
    <col min="2056" max="2056" width="5.28515625" style="140" customWidth="1"/>
    <col min="2057" max="2057" width="16.42578125" style="140" customWidth="1"/>
    <col min="2058" max="2058" width="16.28515625" style="140" customWidth="1"/>
    <col min="2059" max="2061" width="0" style="140" hidden="1" customWidth="1"/>
    <col min="2062" max="2062" width="18.5703125" style="140" customWidth="1"/>
    <col min="2063" max="2063" width="20.5703125" style="140" customWidth="1"/>
    <col min="2064" max="2065" width="0" style="140" hidden="1" customWidth="1"/>
    <col min="2066" max="2066" width="26.140625" style="140" customWidth="1"/>
    <col min="2067" max="2067" width="15.5703125" style="140" customWidth="1"/>
    <col min="2068" max="2068" width="19.42578125" style="140" customWidth="1"/>
    <col min="2069" max="2309" width="9.140625" style="140"/>
    <col min="2310" max="2311" width="22.28515625" style="140" customWidth="1"/>
    <col min="2312" max="2312" width="5.28515625" style="140" customWidth="1"/>
    <col min="2313" max="2313" width="16.42578125" style="140" customWidth="1"/>
    <col min="2314" max="2314" width="16.28515625" style="140" customWidth="1"/>
    <col min="2315" max="2317" width="0" style="140" hidden="1" customWidth="1"/>
    <col min="2318" max="2318" width="18.5703125" style="140" customWidth="1"/>
    <col min="2319" max="2319" width="20.5703125" style="140" customWidth="1"/>
    <col min="2320" max="2321" width="0" style="140" hidden="1" customWidth="1"/>
    <col min="2322" max="2322" width="26.140625" style="140" customWidth="1"/>
    <col min="2323" max="2323" width="15.5703125" style="140" customWidth="1"/>
    <col min="2324" max="2324" width="19.42578125" style="140" customWidth="1"/>
    <col min="2325" max="2565" width="9.140625" style="140"/>
    <col min="2566" max="2567" width="22.28515625" style="140" customWidth="1"/>
    <col min="2568" max="2568" width="5.28515625" style="140" customWidth="1"/>
    <col min="2569" max="2569" width="16.42578125" style="140" customWidth="1"/>
    <col min="2570" max="2570" width="16.28515625" style="140" customWidth="1"/>
    <col min="2571" max="2573" width="0" style="140" hidden="1" customWidth="1"/>
    <col min="2574" max="2574" width="18.5703125" style="140" customWidth="1"/>
    <col min="2575" max="2575" width="20.5703125" style="140" customWidth="1"/>
    <col min="2576" max="2577" width="0" style="140" hidden="1" customWidth="1"/>
    <col min="2578" max="2578" width="26.140625" style="140" customWidth="1"/>
    <col min="2579" max="2579" width="15.5703125" style="140" customWidth="1"/>
    <col min="2580" max="2580" width="19.42578125" style="140" customWidth="1"/>
    <col min="2581" max="2821" width="9.140625" style="140"/>
    <col min="2822" max="2823" width="22.28515625" style="140" customWidth="1"/>
    <col min="2824" max="2824" width="5.28515625" style="140" customWidth="1"/>
    <col min="2825" max="2825" width="16.42578125" style="140" customWidth="1"/>
    <col min="2826" max="2826" width="16.28515625" style="140" customWidth="1"/>
    <col min="2827" max="2829" width="0" style="140" hidden="1" customWidth="1"/>
    <col min="2830" max="2830" width="18.5703125" style="140" customWidth="1"/>
    <col min="2831" max="2831" width="20.5703125" style="140" customWidth="1"/>
    <col min="2832" max="2833" width="0" style="140" hidden="1" customWidth="1"/>
    <col min="2834" max="2834" width="26.140625" style="140" customWidth="1"/>
    <col min="2835" max="2835" width="15.5703125" style="140" customWidth="1"/>
    <col min="2836" max="2836" width="19.42578125" style="140" customWidth="1"/>
    <col min="2837" max="3077" width="9.140625" style="140"/>
    <col min="3078" max="3079" width="22.28515625" style="140" customWidth="1"/>
    <col min="3080" max="3080" width="5.28515625" style="140" customWidth="1"/>
    <col min="3081" max="3081" width="16.42578125" style="140" customWidth="1"/>
    <col min="3082" max="3082" width="16.28515625" style="140" customWidth="1"/>
    <col min="3083" max="3085" width="0" style="140" hidden="1" customWidth="1"/>
    <col min="3086" max="3086" width="18.5703125" style="140" customWidth="1"/>
    <col min="3087" max="3087" width="20.5703125" style="140" customWidth="1"/>
    <col min="3088" max="3089" width="0" style="140" hidden="1" customWidth="1"/>
    <col min="3090" max="3090" width="26.140625" style="140" customWidth="1"/>
    <col min="3091" max="3091" width="15.5703125" style="140" customWidth="1"/>
    <col min="3092" max="3092" width="19.42578125" style="140" customWidth="1"/>
    <col min="3093" max="3333" width="9.140625" style="140"/>
    <col min="3334" max="3335" width="22.28515625" style="140" customWidth="1"/>
    <col min="3336" max="3336" width="5.28515625" style="140" customWidth="1"/>
    <col min="3337" max="3337" width="16.42578125" style="140" customWidth="1"/>
    <col min="3338" max="3338" width="16.28515625" style="140" customWidth="1"/>
    <col min="3339" max="3341" width="0" style="140" hidden="1" customWidth="1"/>
    <col min="3342" max="3342" width="18.5703125" style="140" customWidth="1"/>
    <col min="3343" max="3343" width="20.5703125" style="140" customWidth="1"/>
    <col min="3344" max="3345" width="0" style="140" hidden="1" customWidth="1"/>
    <col min="3346" max="3346" width="26.140625" style="140" customWidth="1"/>
    <col min="3347" max="3347" width="15.5703125" style="140" customWidth="1"/>
    <col min="3348" max="3348" width="19.42578125" style="140" customWidth="1"/>
    <col min="3349" max="3589" width="9.140625" style="140"/>
    <col min="3590" max="3591" width="22.28515625" style="140" customWidth="1"/>
    <col min="3592" max="3592" width="5.28515625" style="140" customWidth="1"/>
    <col min="3593" max="3593" width="16.42578125" style="140" customWidth="1"/>
    <col min="3594" max="3594" width="16.28515625" style="140" customWidth="1"/>
    <col min="3595" max="3597" width="0" style="140" hidden="1" customWidth="1"/>
    <col min="3598" max="3598" width="18.5703125" style="140" customWidth="1"/>
    <col min="3599" max="3599" width="20.5703125" style="140" customWidth="1"/>
    <col min="3600" max="3601" width="0" style="140" hidden="1" customWidth="1"/>
    <col min="3602" max="3602" width="26.140625" style="140" customWidth="1"/>
    <col min="3603" max="3603" width="15.5703125" style="140" customWidth="1"/>
    <col min="3604" max="3604" width="19.42578125" style="140" customWidth="1"/>
    <col min="3605" max="3845" width="9.140625" style="140"/>
    <col min="3846" max="3847" width="22.28515625" style="140" customWidth="1"/>
    <col min="3848" max="3848" width="5.28515625" style="140" customWidth="1"/>
    <col min="3849" max="3849" width="16.42578125" style="140" customWidth="1"/>
    <col min="3850" max="3850" width="16.28515625" style="140" customWidth="1"/>
    <col min="3851" max="3853" width="0" style="140" hidden="1" customWidth="1"/>
    <col min="3854" max="3854" width="18.5703125" style="140" customWidth="1"/>
    <col min="3855" max="3855" width="20.5703125" style="140" customWidth="1"/>
    <col min="3856" max="3857" width="0" style="140" hidden="1" customWidth="1"/>
    <col min="3858" max="3858" width="26.140625" style="140" customWidth="1"/>
    <col min="3859" max="3859" width="15.5703125" style="140" customWidth="1"/>
    <col min="3860" max="3860" width="19.42578125" style="140" customWidth="1"/>
    <col min="3861" max="4101" width="9.140625" style="140"/>
    <col min="4102" max="4103" width="22.28515625" style="140" customWidth="1"/>
    <col min="4104" max="4104" width="5.28515625" style="140" customWidth="1"/>
    <col min="4105" max="4105" width="16.42578125" style="140" customWidth="1"/>
    <col min="4106" max="4106" width="16.28515625" style="140" customWidth="1"/>
    <col min="4107" max="4109" width="0" style="140" hidden="1" customWidth="1"/>
    <col min="4110" max="4110" width="18.5703125" style="140" customWidth="1"/>
    <col min="4111" max="4111" width="20.5703125" style="140" customWidth="1"/>
    <col min="4112" max="4113" width="0" style="140" hidden="1" customWidth="1"/>
    <col min="4114" max="4114" width="26.140625" style="140" customWidth="1"/>
    <col min="4115" max="4115" width="15.5703125" style="140" customWidth="1"/>
    <col min="4116" max="4116" width="19.42578125" style="140" customWidth="1"/>
    <col min="4117" max="4357" width="9.140625" style="140"/>
    <col min="4358" max="4359" width="22.28515625" style="140" customWidth="1"/>
    <col min="4360" max="4360" width="5.28515625" style="140" customWidth="1"/>
    <col min="4361" max="4361" width="16.42578125" style="140" customWidth="1"/>
    <col min="4362" max="4362" width="16.28515625" style="140" customWidth="1"/>
    <col min="4363" max="4365" width="0" style="140" hidden="1" customWidth="1"/>
    <col min="4366" max="4366" width="18.5703125" style="140" customWidth="1"/>
    <col min="4367" max="4367" width="20.5703125" style="140" customWidth="1"/>
    <col min="4368" max="4369" width="0" style="140" hidden="1" customWidth="1"/>
    <col min="4370" max="4370" width="26.140625" style="140" customWidth="1"/>
    <col min="4371" max="4371" width="15.5703125" style="140" customWidth="1"/>
    <col min="4372" max="4372" width="19.42578125" style="140" customWidth="1"/>
    <col min="4373" max="4613" width="9.140625" style="140"/>
    <col min="4614" max="4615" width="22.28515625" style="140" customWidth="1"/>
    <col min="4616" max="4616" width="5.28515625" style="140" customWidth="1"/>
    <col min="4617" max="4617" width="16.42578125" style="140" customWidth="1"/>
    <col min="4618" max="4618" width="16.28515625" style="140" customWidth="1"/>
    <col min="4619" max="4621" width="0" style="140" hidden="1" customWidth="1"/>
    <col min="4622" max="4622" width="18.5703125" style="140" customWidth="1"/>
    <col min="4623" max="4623" width="20.5703125" style="140" customWidth="1"/>
    <col min="4624" max="4625" width="0" style="140" hidden="1" customWidth="1"/>
    <col min="4626" max="4626" width="26.140625" style="140" customWidth="1"/>
    <col min="4627" max="4627" width="15.5703125" style="140" customWidth="1"/>
    <col min="4628" max="4628" width="19.42578125" style="140" customWidth="1"/>
    <col min="4629" max="4869" width="9.140625" style="140"/>
    <col min="4870" max="4871" width="22.28515625" style="140" customWidth="1"/>
    <col min="4872" max="4872" width="5.28515625" style="140" customWidth="1"/>
    <col min="4873" max="4873" width="16.42578125" style="140" customWidth="1"/>
    <col min="4874" max="4874" width="16.28515625" style="140" customWidth="1"/>
    <col min="4875" max="4877" width="0" style="140" hidden="1" customWidth="1"/>
    <col min="4878" max="4878" width="18.5703125" style="140" customWidth="1"/>
    <col min="4879" max="4879" width="20.5703125" style="140" customWidth="1"/>
    <col min="4880" max="4881" width="0" style="140" hidden="1" customWidth="1"/>
    <col min="4882" max="4882" width="26.140625" style="140" customWidth="1"/>
    <col min="4883" max="4883" width="15.5703125" style="140" customWidth="1"/>
    <col min="4884" max="4884" width="19.42578125" style="140" customWidth="1"/>
    <col min="4885" max="5125" width="9.140625" style="140"/>
    <col min="5126" max="5127" width="22.28515625" style="140" customWidth="1"/>
    <col min="5128" max="5128" width="5.28515625" style="140" customWidth="1"/>
    <col min="5129" max="5129" width="16.42578125" style="140" customWidth="1"/>
    <col min="5130" max="5130" width="16.28515625" style="140" customWidth="1"/>
    <col min="5131" max="5133" width="0" style="140" hidden="1" customWidth="1"/>
    <col min="5134" max="5134" width="18.5703125" style="140" customWidth="1"/>
    <col min="5135" max="5135" width="20.5703125" style="140" customWidth="1"/>
    <col min="5136" max="5137" width="0" style="140" hidden="1" customWidth="1"/>
    <col min="5138" max="5138" width="26.140625" style="140" customWidth="1"/>
    <col min="5139" max="5139" width="15.5703125" style="140" customWidth="1"/>
    <col min="5140" max="5140" width="19.42578125" style="140" customWidth="1"/>
    <col min="5141" max="5381" width="9.140625" style="140"/>
    <col min="5382" max="5383" width="22.28515625" style="140" customWidth="1"/>
    <col min="5384" max="5384" width="5.28515625" style="140" customWidth="1"/>
    <col min="5385" max="5385" width="16.42578125" style="140" customWidth="1"/>
    <col min="5386" max="5386" width="16.28515625" style="140" customWidth="1"/>
    <col min="5387" max="5389" width="0" style="140" hidden="1" customWidth="1"/>
    <col min="5390" max="5390" width="18.5703125" style="140" customWidth="1"/>
    <col min="5391" max="5391" width="20.5703125" style="140" customWidth="1"/>
    <col min="5392" max="5393" width="0" style="140" hidden="1" customWidth="1"/>
    <col min="5394" max="5394" width="26.140625" style="140" customWidth="1"/>
    <col min="5395" max="5395" width="15.5703125" style="140" customWidth="1"/>
    <col min="5396" max="5396" width="19.42578125" style="140" customWidth="1"/>
    <col min="5397" max="5637" width="9.140625" style="140"/>
    <col min="5638" max="5639" width="22.28515625" style="140" customWidth="1"/>
    <col min="5640" max="5640" width="5.28515625" style="140" customWidth="1"/>
    <col min="5641" max="5641" width="16.42578125" style="140" customWidth="1"/>
    <col min="5642" max="5642" width="16.28515625" style="140" customWidth="1"/>
    <col min="5643" max="5645" width="0" style="140" hidden="1" customWidth="1"/>
    <col min="5646" max="5646" width="18.5703125" style="140" customWidth="1"/>
    <col min="5647" max="5647" width="20.5703125" style="140" customWidth="1"/>
    <col min="5648" max="5649" width="0" style="140" hidden="1" customWidth="1"/>
    <col min="5650" max="5650" width="26.140625" style="140" customWidth="1"/>
    <col min="5651" max="5651" width="15.5703125" style="140" customWidth="1"/>
    <col min="5652" max="5652" width="19.42578125" style="140" customWidth="1"/>
    <col min="5653" max="5893" width="9.140625" style="140"/>
    <col min="5894" max="5895" width="22.28515625" style="140" customWidth="1"/>
    <col min="5896" max="5896" width="5.28515625" style="140" customWidth="1"/>
    <col min="5897" max="5897" width="16.42578125" style="140" customWidth="1"/>
    <col min="5898" max="5898" width="16.28515625" style="140" customWidth="1"/>
    <col min="5899" max="5901" width="0" style="140" hidden="1" customWidth="1"/>
    <col min="5902" max="5902" width="18.5703125" style="140" customWidth="1"/>
    <col min="5903" max="5903" width="20.5703125" style="140" customWidth="1"/>
    <col min="5904" max="5905" width="0" style="140" hidden="1" customWidth="1"/>
    <col min="5906" max="5906" width="26.140625" style="140" customWidth="1"/>
    <col min="5907" max="5907" width="15.5703125" style="140" customWidth="1"/>
    <col min="5908" max="5908" width="19.42578125" style="140" customWidth="1"/>
    <col min="5909" max="6149" width="9.140625" style="140"/>
    <col min="6150" max="6151" width="22.28515625" style="140" customWidth="1"/>
    <col min="6152" max="6152" width="5.28515625" style="140" customWidth="1"/>
    <col min="6153" max="6153" width="16.42578125" style="140" customWidth="1"/>
    <col min="6154" max="6154" width="16.28515625" style="140" customWidth="1"/>
    <col min="6155" max="6157" width="0" style="140" hidden="1" customWidth="1"/>
    <col min="6158" max="6158" width="18.5703125" style="140" customWidth="1"/>
    <col min="6159" max="6159" width="20.5703125" style="140" customWidth="1"/>
    <col min="6160" max="6161" width="0" style="140" hidden="1" customWidth="1"/>
    <col min="6162" max="6162" width="26.140625" style="140" customWidth="1"/>
    <col min="6163" max="6163" width="15.5703125" style="140" customWidth="1"/>
    <col min="6164" max="6164" width="19.42578125" style="140" customWidth="1"/>
    <col min="6165" max="6405" width="9.140625" style="140"/>
    <col min="6406" max="6407" width="22.28515625" style="140" customWidth="1"/>
    <col min="6408" max="6408" width="5.28515625" style="140" customWidth="1"/>
    <col min="6409" max="6409" width="16.42578125" style="140" customWidth="1"/>
    <col min="6410" max="6410" width="16.28515625" style="140" customWidth="1"/>
    <col min="6411" max="6413" width="0" style="140" hidden="1" customWidth="1"/>
    <col min="6414" max="6414" width="18.5703125" style="140" customWidth="1"/>
    <col min="6415" max="6415" width="20.5703125" style="140" customWidth="1"/>
    <col min="6416" max="6417" width="0" style="140" hidden="1" customWidth="1"/>
    <col min="6418" max="6418" width="26.140625" style="140" customWidth="1"/>
    <col min="6419" max="6419" width="15.5703125" style="140" customWidth="1"/>
    <col min="6420" max="6420" width="19.42578125" style="140" customWidth="1"/>
    <col min="6421" max="6661" width="9.140625" style="140"/>
    <col min="6662" max="6663" width="22.28515625" style="140" customWidth="1"/>
    <col min="6664" max="6664" width="5.28515625" style="140" customWidth="1"/>
    <col min="6665" max="6665" width="16.42578125" style="140" customWidth="1"/>
    <col min="6666" max="6666" width="16.28515625" style="140" customWidth="1"/>
    <col min="6667" max="6669" width="0" style="140" hidden="1" customWidth="1"/>
    <col min="6670" max="6670" width="18.5703125" style="140" customWidth="1"/>
    <col min="6671" max="6671" width="20.5703125" style="140" customWidth="1"/>
    <col min="6672" max="6673" width="0" style="140" hidden="1" customWidth="1"/>
    <col min="6674" max="6674" width="26.140625" style="140" customWidth="1"/>
    <col min="6675" max="6675" width="15.5703125" style="140" customWidth="1"/>
    <col min="6676" max="6676" width="19.42578125" style="140" customWidth="1"/>
    <col min="6677" max="6917" width="9.140625" style="140"/>
    <col min="6918" max="6919" width="22.28515625" style="140" customWidth="1"/>
    <col min="6920" max="6920" width="5.28515625" style="140" customWidth="1"/>
    <col min="6921" max="6921" width="16.42578125" style="140" customWidth="1"/>
    <col min="6922" max="6922" width="16.28515625" style="140" customWidth="1"/>
    <col min="6923" max="6925" width="0" style="140" hidden="1" customWidth="1"/>
    <col min="6926" max="6926" width="18.5703125" style="140" customWidth="1"/>
    <col min="6927" max="6927" width="20.5703125" style="140" customWidth="1"/>
    <col min="6928" max="6929" width="0" style="140" hidden="1" customWidth="1"/>
    <col min="6930" max="6930" width="26.140625" style="140" customWidth="1"/>
    <col min="6931" max="6931" width="15.5703125" style="140" customWidth="1"/>
    <col min="6932" max="6932" width="19.42578125" style="140" customWidth="1"/>
    <col min="6933" max="7173" width="9.140625" style="140"/>
    <col min="7174" max="7175" width="22.28515625" style="140" customWidth="1"/>
    <col min="7176" max="7176" width="5.28515625" style="140" customWidth="1"/>
    <col min="7177" max="7177" width="16.42578125" style="140" customWidth="1"/>
    <col min="7178" max="7178" width="16.28515625" style="140" customWidth="1"/>
    <col min="7179" max="7181" width="0" style="140" hidden="1" customWidth="1"/>
    <col min="7182" max="7182" width="18.5703125" style="140" customWidth="1"/>
    <col min="7183" max="7183" width="20.5703125" style="140" customWidth="1"/>
    <col min="7184" max="7185" width="0" style="140" hidden="1" customWidth="1"/>
    <col min="7186" max="7186" width="26.140625" style="140" customWidth="1"/>
    <col min="7187" max="7187" width="15.5703125" style="140" customWidth="1"/>
    <col min="7188" max="7188" width="19.42578125" style="140" customWidth="1"/>
    <col min="7189" max="7429" width="9.140625" style="140"/>
    <col min="7430" max="7431" width="22.28515625" style="140" customWidth="1"/>
    <col min="7432" max="7432" width="5.28515625" style="140" customWidth="1"/>
    <col min="7433" max="7433" width="16.42578125" style="140" customWidth="1"/>
    <col min="7434" max="7434" width="16.28515625" style="140" customWidth="1"/>
    <col min="7435" max="7437" width="0" style="140" hidden="1" customWidth="1"/>
    <col min="7438" max="7438" width="18.5703125" style="140" customWidth="1"/>
    <col min="7439" max="7439" width="20.5703125" style="140" customWidth="1"/>
    <col min="7440" max="7441" width="0" style="140" hidden="1" customWidth="1"/>
    <col min="7442" max="7442" width="26.140625" style="140" customWidth="1"/>
    <col min="7443" max="7443" width="15.5703125" style="140" customWidth="1"/>
    <col min="7444" max="7444" width="19.42578125" style="140" customWidth="1"/>
    <col min="7445" max="7685" width="9.140625" style="140"/>
    <col min="7686" max="7687" width="22.28515625" style="140" customWidth="1"/>
    <col min="7688" max="7688" width="5.28515625" style="140" customWidth="1"/>
    <col min="7689" max="7689" width="16.42578125" style="140" customWidth="1"/>
    <col min="7690" max="7690" width="16.28515625" style="140" customWidth="1"/>
    <col min="7691" max="7693" width="0" style="140" hidden="1" customWidth="1"/>
    <col min="7694" max="7694" width="18.5703125" style="140" customWidth="1"/>
    <col min="7695" max="7695" width="20.5703125" style="140" customWidth="1"/>
    <col min="7696" max="7697" width="0" style="140" hidden="1" customWidth="1"/>
    <col min="7698" max="7698" width="26.140625" style="140" customWidth="1"/>
    <col min="7699" max="7699" width="15.5703125" style="140" customWidth="1"/>
    <col min="7700" max="7700" width="19.42578125" style="140" customWidth="1"/>
    <col min="7701" max="7941" width="9.140625" style="140"/>
    <col min="7942" max="7943" width="22.28515625" style="140" customWidth="1"/>
    <col min="7944" max="7944" width="5.28515625" style="140" customWidth="1"/>
    <col min="7945" max="7945" width="16.42578125" style="140" customWidth="1"/>
    <col min="7946" max="7946" width="16.28515625" style="140" customWidth="1"/>
    <col min="7947" max="7949" width="0" style="140" hidden="1" customWidth="1"/>
    <col min="7950" max="7950" width="18.5703125" style="140" customWidth="1"/>
    <col min="7951" max="7951" width="20.5703125" style="140" customWidth="1"/>
    <col min="7952" max="7953" width="0" style="140" hidden="1" customWidth="1"/>
    <col min="7954" max="7954" width="26.140625" style="140" customWidth="1"/>
    <col min="7955" max="7955" width="15.5703125" style="140" customWidth="1"/>
    <col min="7956" max="7956" width="19.42578125" style="140" customWidth="1"/>
    <col min="7957" max="8197" width="9.140625" style="140"/>
    <col min="8198" max="8199" width="22.28515625" style="140" customWidth="1"/>
    <col min="8200" max="8200" width="5.28515625" style="140" customWidth="1"/>
    <col min="8201" max="8201" width="16.42578125" style="140" customWidth="1"/>
    <col min="8202" max="8202" width="16.28515625" style="140" customWidth="1"/>
    <col min="8203" max="8205" width="0" style="140" hidden="1" customWidth="1"/>
    <col min="8206" max="8206" width="18.5703125" style="140" customWidth="1"/>
    <col min="8207" max="8207" width="20.5703125" style="140" customWidth="1"/>
    <col min="8208" max="8209" width="0" style="140" hidden="1" customWidth="1"/>
    <col min="8210" max="8210" width="26.140625" style="140" customWidth="1"/>
    <col min="8211" max="8211" width="15.5703125" style="140" customWidth="1"/>
    <col min="8212" max="8212" width="19.42578125" style="140" customWidth="1"/>
    <col min="8213" max="8453" width="9.140625" style="140"/>
    <col min="8454" max="8455" width="22.28515625" style="140" customWidth="1"/>
    <col min="8456" max="8456" width="5.28515625" style="140" customWidth="1"/>
    <col min="8457" max="8457" width="16.42578125" style="140" customWidth="1"/>
    <col min="8458" max="8458" width="16.28515625" style="140" customWidth="1"/>
    <col min="8459" max="8461" width="0" style="140" hidden="1" customWidth="1"/>
    <col min="8462" max="8462" width="18.5703125" style="140" customWidth="1"/>
    <col min="8463" max="8463" width="20.5703125" style="140" customWidth="1"/>
    <col min="8464" max="8465" width="0" style="140" hidden="1" customWidth="1"/>
    <col min="8466" max="8466" width="26.140625" style="140" customWidth="1"/>
    <col min="8467" max="8467" width="15.5703125" style="140" customWidth="1"/>
    <col min="8468" max="8468" width="19.42578125" style="140" customWidth="1"/>
    <col min="8469" max="8709" width="9.140625" style="140"/>
    <col min="8710" max="8711" width="22.28515625" style="140" customWidth="1"/>
    <col min="8712" max="8712" width="5.28515625" style="140" customWidth="1"/>
    <col min="8713" max="8713" width="16.42578125" style="140" customWidth="1"/>
    <col min="8714" max="8714" width="16.28515625" style="140" customWidth="1"/>
    <col min="8715" max="8717" width="0" style="140" hidden="1" customWidth="1"/>
    <col min="8718" max="8718" width="18.5703125" style="140" customWidth="1"/>
    <col min="8719" max="8719" width="20.5703125" style="140" customWidth="1"/>
    <col min="8720" max="8721" width="0" style="140" hidden="1" customWidth="1"/>
    <col min="8722" max="8722" width="26.140625" style="140" customWidth="1"/>
    <col min="8723" max="8723" width="15.5703125" style="140" customWidth="1"/>
    <col min="8724" max="8724" width="19.42578125" style="140" customWidth="1"/>
    <col min="8725" max="8965" width="9.140625" style="140"/>
    <col min="8966" max="8967" width="22.28515625" style="140" customWidth="1"/>
    <col min="8968" max="8968" width="5.28515625" style="140" customWidth="1"/>
    <col min="8969" max="8969" width="16.42578125" style="140" customWidth="1"/>
    <col min="8970" max="8970" width="16.28515625" style="140" customWidth="1"/>
    <col min="8971" max="8973" width="0" style="140" hidden="1" customWidth="1"/>
    <col min="8974" max="8974" width="18.5703125" style="140" customWidth="1"/>
    <col min="8975" max="8975" width="20.5703125" style="140" customWidth="1"/>
    <col min="8976" max="8977" width="0" style="140" hidden="1" customWidth="1"/>
    <col min="8978" max="8978" width="26.140625" style="140" customWidth="1"/>
    <col min="8979" max="8979" width="15.5703125" style="140" customWidth="1"/>
    <col min="8980" max="8980" width="19.42578125" style="140" customWidth="1"/>
    <col min="8981" max="9221" width="9.140625" style="140"/>
    <col min="9222" max="9223" width="22.28515625" style="140" customWidth="1"/>
    <col min="9224" max="9224" width="5.28515625" style="140" customWidth="1"/>
    <col min="9225" max="9225" width="16.42578125" style="140" customWidth="1"/>
    <col min="9226" max="9226" width="16.28515625" style="140" customWidth="1"/>
    <col min="9227" max="9229" width="0" style="140" hidden="1" customWidth="1"/>
    <col min="9230" max="9230" width="18.5703125" style="140" customWidth="1"/>
    <col min="9231" max="9231" width="20.5703125" style="140" customWidth="1"/>
    <col min="9232" max="9233" width="0" style="140" hidden="1" customWidth="1"/>
    <col min="9234" max="9234" width="26.140625" style="140" customWidth="1"/>
    <col min="9235" max="9235" width="15.5703125" style="140" customWidth="1"/>
    <col min="9236" max="9236" width="19.42578125" style="140" customWidth="1"/>
    <col min="9237" max="9477" width="9.140625" style="140"/>
    <col min="9478" max="9479" width="22.28515625" style="140" customWidth="1"/>
    <col min="9480" max="9480" width="5.28515625" style="140" customWidth="1"/>
    <col min="9481" max="9481" width="16.42578125" style="140" customWidth="1"/>
    <col min="9482" max="9482" width="16.28515625" style="140" customWidth="1"/>
    <col min="9483" max="9485" width="0" style="140" hidden="1" customWidth="1"/>
    <col min="9486" max="9486" width="18.5703125" style="140" customWidth="1"/>
    <col min="9487" max="9487" width="20.5703125" style="140" customWidth="1"/>
    <col min="9488" max="9489" width="0" style="140" hidden="1" customWidth="1"/>
    <col min="9490" max="9490" width="26.140625" style="140" customWidth="1"/>
    <col min="9491" max="9491" width="15.5703125" style="140" customWidth="1"/>
    <col min="9492" max="9492" width="19.42578125" style="140" customWidth="1"/>
    <col min="9493" max="9733" width="9.140625" style="140"/>
    <col min="9734" max="9735" width="22.28515625" style="140" customWidth="1"/>
    <col min="9736" max="9736" width="5.28515625" style="140" customWidth="1"/>
    <col min="9737" max="9737" width="16.42578125" style="140" customWidth="1"/>
    <col min="9738" max="9738" width="16.28515625" style="140" customWidth="1"/>
    <col min="9739" max="9741" width="0" style="140" hidden="1" customWidth="1"/>
    <col min="9742" max="9742" width="18.5703125" style="140" customWidth="1"/>
    <col min="9743" max="9743" width="20.5703125" style="140" customWidth="1"/>
    <col min="9744" max="9745" width="0" style="140" hidden="1" customWidth="1"/>
    <col min="9746" max="9746" width="26.140625" style="140" customWidth="1"/>
    <col min="9747" max="9747" width="15.5703125" style="140" customWidth="1"/>
    <col min="9748" max="9748" width="19.42578125" style="140" customWidth="1"/>
    <col min="9749" max="9989" width="9.140625" style="140"/>
    <col min="9990" max="9991" width="22.28515625" style="140" customWidth="1"/>
    <col min="9992" max="9992" width="5.28515625" style="140" customWidth="1"/>
    <col min="9993" max="9993" width="16.42578125" style="140" customWidth="1"/>
    <col min="9994" max="9994" width="16.28515625" style="140" customWidth="1"/>
    <col min="9995" max="9997" width="0" style="140" hidden="1" customWidth="1"/>
    <col min="9998" max="9998" width="18.5703125" style="140" customWidth="1"/>
    <col min="9999" max="9999" width="20.5703125" style="140" customWidth="1"/>
    <col min="10000" max="10001" width="0" style="140" hidden="1" customWidth="1"/>
    <col min="10002" max="10002" width="26.140625" style="140" customWidth="1"/>
    <col min="10003" max="10003" width="15.5703125" style="140" customWidth="1"/>
    <col min="10004" max="10004" width="19.42578125" style="140" customWidth="1"/>
    <col min="10005" max="10245" width="9.140625" style="140"/>
    <col min="10246" max="10247" width="22.28515625" style="140" customWidth="1"/>
    <col min="10248" max="10248" width="5.28515625" style="140" customWidth="1"/>
    <col min="10249" max="10249" width="16.42578125" style="140" customWidth="1"/>
    <col min="10250" max="10250" width="16.28515625" style="140" customWidth="1"/>
    <col min="10251" max="10253" width="0" style="140" hidden="1" customWidth="1"/>
    <col min="10254" max="10254" width="18.5703125" style="140" customWidth="1"/>
    <col min="10255" max="10255" width="20.5703125" style="140" customWidth="1"/>
    <col min="10256" max="10257" width="0" style="140" hidden="1" customWidth="1"/>
    <col min="10258" max="10258" width="26.140625" style="140" customWidth="1"/>
    <col min="10259" max="10259" width="15.5703125" style="140" customWidth="1"/>
    <col min="10260" max="10260" width="19.42578125" style="140" customWidth="1"/>
    <col min="10261" max="10501" width="9.140625" style="140"/>
    <col min="10502" max="10503" width="22.28515625" style="140" customWidth="1"/>
    <col min="10504" max="10504" width="5.28515625" style="140" customWidth="1"/>
    <col min="10505" max="10505" width="16.42578125" style="140" customWidth="1"/>
    <col min="10506" max="10506" width="16.28515625" style="140" customWidth="1"/>
    <col min="10507" max="10509" width="0" style="140" hidden="1" customWidth="1"/>
    <col min="10510" max="10510" width="18.5703125" style="140" customWidth="1"/>
    <col min="10511" max="10511" width="20.5703125" style="140" customWidth="1"/>
    <col min="10512" max="10513" width="0" style="140" hidden="1" customWidth="1"/>
    <col min="10514" max="10514" width="26.140625" style="140" customWidth="1"/>
    <col min="10515" max="10515" width="15.5703125" style="140" customWidth="1"/>
    <col min="10516" max="10516" width="19.42578125" style="140" customWidth="1"/>
    <col min="10517" max="10757" width="9.140625" style="140"/>
    <col min="10758" max="10759" width="22.28515625" style="140" customWidth="1"/>
    <col min="10760" max="10760" width="5.28515625" style="140" customWidth="1"/>
    <col min="10761" max="10761" width="16.42578125" style="140" customWidth="1"/>
    <col min="10762" max="10762" width="16.28515625" style="140" customWidth="1"/>
    <col min="10763" max="10765" width="0" style="140" hidden="1" customWidth="1"/>
    <col min="10766" max="10766" width="18.5703125" style="140" customWidth="1"/>
    <col min="10767" max="10767" width="20.5703125" style="140" customWidth="1"/>
    <col min="10768" max="10769" width="0" style="140" hidden="1" customWidth="1"/>
    <col min="10770" max="10770" width="26.140625" style="140" customWidth="1"/>
    <col min="10771" max="10771" width="15.5703125" style="140" customWidth="1"/>
    <col min="10772" max="10772" width="19.42578125" style="140" customWidth="1"/>
    <col min="10773" max="11013" width="9.140625" style="140"/>
    <col min="11014" max="11015" width="22.28515625" style="140" customWidth="1"/>
    <col min="11016" max="11016" width="5.28515625" style="140" customWidth="1"/>
    <col min="11017" max="11017" width="16.42578125" style="140" customWidth="1"/>
    <col min="11018" max="11018" width="16.28515625" style="140" customWidth="1"/>
    <col min="11019" max="11021" width="0" style="140" hidden="1" customWidth="1"/>
    <col min="11022" max="11022" width="18.5703125" style="140" customWidth="1"/>
    <col min="11023" max="11023" width="20.5703125" style="140" customWidth="1"/>
    <col min="11024" max="11025" width="0" style="140" hidden="1" customWidth="1"/>
    <col min="11026" max="11026" width="26.140625" style="140" customWidth="1"/>
    <col min="11027" max="11027" width="15.5703125" style="140" customWidth="1"/>
    <col min="11028" max="11028" width="19.42578125" style="140" customWidth="1"/>
    <col min="11029" max="11269" width="9.140625" style="140"/>
    <col min="11270" max="11271" width="22.28515625" style="140" customWidth="1"/>
    <col min="11272" max="11272" width="5.28515625" style="140" customWidth="1"/>
    <col min="11273" max="11273" width="16.42578125" style="140" customWidth="1"/>
    <col min="11274" max="11274" width="16.28515625" style="140" customWidth="1"/>
    <col min="11275" max="11277" width="0" style="140" hidden="1" customWidth="1"/>
    <col min="11278" max="11278" width="18.5703125" style="140" customWidth="1"/>
    <col min="11279" max="11279" width="20.5703125" style="140" customWidth="1"/>
    <col min="11280" max="11281" width="0" style="140" hidden="1" customWidth="1"/>
    <col min="11282" max="11282" width="26.140625" style="140" customWidth="1"/>
    <col min="11283" max="11283" width="15.5703125" style="140" customWidth="1"/>
    <col min="11284" max="11284" width="19.42578125" style="140" customWidth="1"/>
    <col min="11285" max="11525" width="9.140625" style="140"/>
    <col min="11526" max="11527" width="22.28515625" style="140" customWidth="1"/>
    <col min="11528" max="11528" width="5.28515625" style="140" customWidth="1"/>
    <col min="11529" max="11529" width="16.42578125" style="140" customWidth="1"/>
    <col min="11530" max="11530" width="16.28515625" style="140" customWidth="1"/>
    <col min="11531" max="11533" width="0" style="140" hidden="1" customWidth="1"/>
    <col min="11534" max="11534" width="18.5703125" style="140" customWidth="1"/>
    <col min="11535" max="11535" width="20.5703125" style="140" customWidth="1"/>
    <col min="11536" max="11537" width="0" style="140" hidden="1" customWidth="1"/>
    <col min="11538" max="11538" width="26.140625" style="140" customWidth="1"/>
    <col min="11539" max="11539" width="15.5703125" style="140" customWidth="1"/>
    <col min="11540" max="11540" width="19.42578125" style="140" customWidth="1"/>
    <col min="11541" max="11781" width="9.140625" style="140"/>
    <col min="11782" max="11783" width="22.28515625" style="140" customWidth="1"/>
    <col min="11784" max="11784" width="5.28515625" style="140" customWidth="1"/>
    <col min="11785" max="11785" width="16.42578125" style="140" customWidth="1"/>
    <col min="11786" max="11786" width="16.28515625" style="140" customWidth="1"/>
    <col min="11787" max="11789" width="0" style="140" hidden="1" customWidth="1"/>
    <col min="11790" max="11790" width="18.5703125" style="140" customWidth="1"/>
    <col min="11791" max="11791" width="20.5703125" style="140" customWidth="1"/>
    <col min="11792" max="11793" width="0" style="140" hidden="1" customWidth="1"/>
    <col min="11794" max="11794" width="26.140625" style="140" customWidth="1"/>
    <col min="11795" max="11795" width="15.5703125" style="140" customWidth="1"/>
    <col min="11796" max="11796" width="19.42578125" style="140" customWidth="1"/>
    <col min="11797" max="12037" width="9.140625" style="140"/>
    <col min="12038" max="12039" width="22.28515625" style="140" customWidth="1"/>
    <col min="12040" max="12040" width="5.28515625" style="140" customWidth="1"/>
    <col min="12041" max="12041" width="16.42578125" style="140" customWidth="1"/>
    <col min="12042" max="12042" width="16.28515625" style="140" customWidth="1"/>
    <col min="12043" max="12045" width="0" style="140" hidden="1" customWidth="1"/>
    <col min="12046" max="12046" width="18.5703125" style="140" customWidth="1"/>
    <col min="12047" max="12047" width="20.5703125" style="140" customWidth="1"/>
    <col min="12048" max="12049" width="0" style="140" hidden="1" customWidth="1"/>
    <col min="12050" max="12050" width="26.140625" style="140" customWidth="1"/>
    <col min="12051" max="12051" width="15.5703125" style="140" customWidth="1"/>
    <col min="12052" max="12052" width="19.42578125" style="140" customWidth="1"/>
    <col min="12053" max="12293" width="9.140625" style="140"/>
    <col min="12294" max="12295" width="22.28515625" style="140" customWidth="1"/>
    <col min="12296" max="12296" width="5.28515625" style="140" customWidth="1"/>
    <col min="12297" max="12297" width="16.42578125" style="140" customWidth="1"/>
    <col min="12298" max="12298" width="16.28515625" style="140" customWidth="1"/>
    <col min="12299" max="12301" width="0" style="140" hidden="1" customWidth="1"/>
    <col min="12302" max="12302" width="18.5703125" style="140" customWidth="1"/>
    <col min="12303" max="12303" width="20.5703125" style="140" customWidth="1"/>
    <col min="12304" max="12305" width="0" style="140" hidden="1" customWidth="1"/>
    <col min="12306" max="12306" width="26.140625" style="140" customWidth="1"/>
    <col min="12307" max="12307" width="15.5703125" style="140" customWidth="1"/>
    <col min="12308" max="12308" width="19.42578125" style="140" customWidth="1"/>
    <col min="12309" max="12549" width="9.140625" style="140"/>
    <col min="12550" max="12551" width="22.28515625" style="140" customWidth="1"/>
    <col min="12552" max="12552" width="5.28515625" style="140" customWidth="1"/>
    <col min="12553" max="12553" width="16.42578125" style="140" customWidth="1"/>
    <col min="12554" max="12554" width="16.28515625" style="140" customWidth="1"/>
    <col min="12555" max="12557" width="0" style="140" hidden="1" customWidth="1"/>
    <col min="12558" max="12558" width="18.5703125" style="140" customWidth="1"/>
    <col min="12559" max="12559" width="20.5703125" style="140" customWidth="1"/>
    <col min="12560" max="12561" width="0" style="140" hidden="1" customWidth="1"/>
    <col min="12562" max="12562" width="26.140625" style="140" customWidth="1"/>
    <col min="12563" max="12563" width="15.5703125" style="140" customWidth="1"/>
    <col min="12564" max="12564" width="19.42578125" style="140" customWidth="1"/>
    <col min="12565" max="12805" width="9.140625" style="140"/>
    <col min="12806" max="12807" width="22.28515625" style="140" customWidth="1"/>
    <col min="12808" max="12808" width="5.28515625" style="140" customWidth="1"/>
    <col min="12809" max="12809" width="16.42578125" style="140" customWidth="1"/>
    <col min="12810" max="12810" width="16.28515625" style="140" customWidth="1"/>
    <col min="12811" max="12813" width="0" style="140" hidden="1" customWidth="1"/>
    <col min="12814" max="12814" width="18.5703125" style="140" customWidth="1"/>
    <col min="12815" max="12815" width="20.5703125" style="140" customWidth="1"/>
    <col min="12816" max="12817" width="0" style="140" hidden="1" customWidth="1"/>
    <col min="12818" max="12818" width="26.140625" style="140" customWidth="1"/>
    <col min="12819" max="12819" width="15.5703125" style="140" customWidth="1"/>
    <col min="12820" max="12820" width="19.42578125" style="140" customWidth="1"/>
    <col min="12821" max="13061" width="9.140625" style="140"/>
    <col min="13062" max="13063" width="22.28515625" style="140" customWidth="1"/>
    <col min="13064" max="13064" width="5.28515625" style="140" customWidth="1"/>
    <col min="13065" max="13065" width="16.42578125" style="140" customWidth="1"/>
    <col min="13066" max="13066" width="16.28515625" style="140" customWidth="1"/>
    <col min="13067" max="13069" width="0" style="140" hidden="1" customWidth="1"/>
    <col min="13070" max="13070" width="18.5703125" style="140" customWidth="1"/>
    <col min="13071" max="13071" width="20.5703125" style="140" customWidth="1"/>
    <col min="13072" max="13073" width="0" style="140" hidden="1" customWidth="1"/>
    <col min="13074" max="13074" width="26.140625" style="140" customWidth="1"/>
    <col min="13075" max="13075" width="15.5703125" style="140" customWidth="1"/>
    <col min="13076" max="13076" width="19.42578125" style="140" customWidth="1"/>
    <col min="13077" max="13317" width="9.140625" style="140"/>
    <col min="13318" max="13319" width="22.28515625" style="140" customWidth="1"/>
    <col min="13320" max="13320" width="5.28515625" style="140" customWidth="1"/>
    <col min="13321" max="13321" width="16.42578125" style="140" customWidth="1"/>
    <col min="13322" max="13322" width="16.28515625" style="140" customWidth="1"/>
    <col min="13323" max="13325" width="0" style="140" hidden="1" customWidth="1"/>
    <col min="13326" max="13326" width="18.5703125" style="140" customWidth="1"/>
    <col min="13327" max="13327" width="20.5703125" style="140" customWidth="1"/>
    <col min="13328" max="13329" width="0" style="140" hidden="1" customWidth="1"/>
    <col min="13330" max="13330" width="26.140625" style="140" customWidth="1"/>
    <col min="13331" max="13331" width="15.5703125" style="140" customWidth="1"/>
    <col min="13332" max="13332" width="19.42578125" style="140" customWidth="1"/>
    <col min="13333" max="13573" width="9.140625" style="140"/>
    <col min="13574" max="13575" width="22.28515625" style="140" customWidth="1"/>
    <col min="13576" max="13576" width="5.28515625" style="140" customWidth="1"/>
    <col min="13577" max="13577" width="16.42578125" style="140" customWidth="1"/>
    <col min="13578" max="13578" width="16.28515625" style="140" customWidth="1"/>
    <col min="13579" max="13581" width="0" style="140" hidden="1" customWidth="1"/>
    <col min="13582" max="13582" width="18.5703125" style="140" customWidth="1"/>
    <col min="13583" max="13583" width="20.5703125" style="140" customWidth="1"/>
    <col min="13584" max="13585" width="0" style="140" hidden="1" customWidth="1"/>
    <col min="13586" max="13586" width="26.140625" style="140" customWidth="1"/>
    <col min="13587" max="13587" width="15.5703125" style="140" customWidth="1"/>
    <col min="13588" max="13588" width="19.42578125" style="140" customWidth="1"/>
    <col min="13589" max="13829" width="9.140625" style="140"/>
    <col min="13830" max="13831" width="22.28515625" style="140" customWidth="1"/>
    <col min="13832" max="13832" width="5.28515625" style="140" customWidth="1"/>
    <col min="13833" max="13833" width="16.42578125" style="140" customWidth="1"/>
    <col min="13834" max="13834" width="16.28515625" style="140" customWidth="1"/>
    <col min="13835" max="13837" width="0" style="140" hidden="1" customWidth="1"/>
    <col min="13838" max="13838" width="18.5703125" style="140" customWidth="1"/>
    <col min="13839" max="13839" width="20.5703125" style="140" customWidth="1"/>
    <col min="13840" max="13841" width="0" style="140" hidden="1" customWidth="1"/>
    <col min="13842" max="13842" width="26.140625" style="140" customWidth="1"/>
    <col min="13843" max="13843" width="15.5703125" style="140" customWidth="1"/>
    <col min="13844" max="13844" width="19.42578125" style="140" customWidth="1"/>
    <col min="13845" max="14085" width="9.140625" style="140"/>
    <col min="14086" max="14087" width="22.28515625" style="140" customWidth="1"/>
    <col min="14088" max="14088" width="5.28515625" style="140" customWidth="1"/>
    <col min="14089" max="14089" width="16.42578125" style="140" customWidth="1"/>
    <col min="14090" max="14090" width="16.28515625" style="140" customWidth="1"/>
    <col min="14091" max="14093" width="0" style="140" hidden="1" customWidth="1"/>
    <col min="14094" max="14094" width="18.5703125" style="140" customWidth="1"/>
    <col min="14095" max="14095" width="20.5703125" style="140" customWidth="1"/>
    <col min="14096" max="14097" width="0" style="140" hidden="1" customWidth="1"/>
    <col min="14098" max="14098" width="26.140625" style="140" customWidth="1"/>
    <col min="14099" max="14099" width="15.5703125" style="140" customWidth="1"/>
    <col min="14100" max="14100" width="19.42578125" style="140" customWidth="1"/>
    <col min="14101" max="14341" width="9.140625" style="140"/>
    <col min="14342" max="14343" width="22.28515625" style="140" customWidth="1"/>
    <col min="14344" max="14344" width="5.28515625" style="140" customWidth="1"/>
    <col min="14345" max="14345" width="16.42578125" style="140" customWidth="1"/>
    <col min="14346" max="14346" width="16.28515625" style="140" customWidth="1"/>
    <col min="14347" max="14349" width="0" style="140" hidden="1" customWidth="1"/>
    <col min="14350" max="14350" width="18.5703125" style="140" customWidth="1"/>
    <col min="14351" max="14351" width="20.5703125" style="140" customWidth="1"/>
    <col min="14352" max="14353" width="0" style="140" hidden="1" customWidth="1"/>
    <col min="14354" max="14354" width="26.140625" style="140" customWidth="1"/>
    <col min="14355" max="14355" width="15.5703125" style="140" customWidth="1"/>
    <col min="14356" max="14356" width="19.42578125" style="140" customWidth="1"/>
    <col min="14357" max="14597" width="9.140625" style="140"/>
    <col min="14598" max="14599" width="22.28515625" style="140" customWidth="1"/>
    <col min="14600" max="14600" width="5.28515625" style="140" customWidth="1"/>
    <col min="14601" max="14601" width="16.42578125" style="140" customWidth="1"/>
    <col min="14602" max="14602" width="16.28515625" style="140" customWidth="1"/>
    <col min="14603" max="14605" width="0" style="140" hidden="1" customWidth="1"/>
    <col min="14606" max="14606" width="18.5703125" style="140" customWidth="1"/>
    <col min="14607" max="14607" width="20.5703125" style="140" customWidth="1"/>
    <col min="14608" max="14609" width="0" style="140" hidden="1" customWidth="1"/>
    <col min="14610" max="14610" width="26.140625" style="140" customWidth="1"/>
    <col min="14611" max="14611" width="15.5703125" style="140" customWidth="1"/>
    <col min="14612" max="14612" width="19.42578125" style="140" customWidth="1"/>
    <col min="14613" max="14853" width="9.140625" style="140"/>
    <col min="14854" max="14855" width="22.28515625" style="140" customWidth="1"/>
    <col min="14856" max="14856" width="5.28515625" style="140" customWidth="1"/>
    <col min="14857" max="14857" width="16.42578125" style="140" customWidth="1"/>
    <col min="14858" max="14858" width="16.28515625" style="140" customWidth="1"/>
    <col min="14859" max="14861" width="0" style="140" hidden="1" customWidth="1"/>
    <col min="14862" max="14862" width="18.5703125" style="140" customWidth="1"/>
    <col min="14863" max="14863" width="20.5703125" style="140" customWidth="1"/>
    <col min="14864" max="14865" width="0" style="140" hidden="1" customWidth="1"/>
    <col min="14866" max="14866" width="26.140625" style="140" customWidth="1"/>
    <col min="14867" max="14867" width="15.5703125" style="140" customWidth="1"/>
    <col min="14868" max="14868" width="19.42578125" style="140" customWidth="1"/>
    <col min="14869" max="15109" width="9.140625" style="140"/>
    <col min="15110" max="15111" width="22.28515625" style="140" customWidth="1"/>
    <col min="15112" max="15112" width="5.28515625" style="140" customWidth="1"/>
    <col min="15113" max="15113" width="16.42578125" style="140" customWidth="1"/>
    <col min="15114" max="15114" width="16.28515625" style="140" customWidth="1"/>
    <col min="15115" max="15117" width="0" style="140" hidden="1" customWidth="1"/>
    <col min="15118" max="15118" width="18.5703125" style="140" customWidth="1"/>
    <col min="15119" max="15119" width="20.5703125" style="140" customWidth="1"/>
    <col min="15120" max="15121" width="0" style="140" hidden="1" customWidth="1"/>
    <col min="15122" max="15122" width="26.140625" style="140" customWidth="1"/>
    <col min="15123" max="15123" width="15.5703125" style="140" customWidth="1"/>
    <col min="15124" max="15124" width="19.42578125" style="140" customWidth="1"/>
    <col min="15125" max="15365" width="9.140625" style="140"/>
    <col min="15366" max="15367" width="22.28515625" style="140" customWidth="1"/>
    <col min="15368" max="15368" width="5.28515625" style="140" customWidth="1"/>
    <col min="15369" max="15369" width="16.42578125" style="140" customWidth="1"/>
    <col min="15370" max="15370" width="16.28515625" style="140" customWidth="1"/>
    <col min="15371" max="15373" width="0" style="140" hidden="1" customWidth="1"/>
    <col min="15374" max="15374" width="18.5703125" style="140" customWidth="1"/>
    <col min="15375" max="15375" width="20.5703125" style="140" customWidth="1"/>
    <col min="15376" max="15377" width="0" style="140" hidden="1" customWidth="1"/>
    <col min="15378" max="15378" width="26.140625" style="140" customWidth="1"/>
    <col min="15379" max="15379" width="15.5703125" style="140" customWidth="1"/>
    <col min="15380" max="15380" width="19.42578125" style="140" customWidth="1"/>
    <col min="15381" max="15621" width="9.140625" style="140"/>
    <col min="15622" max="15623" width="22.28515625" style="140" customWidth="1"/>
    <col min="15624" max="15624" width="5.28515625" style="140" customWidth="1"/>
    <col min="15625" max="15625" width="16.42578125" style="140" customWidth="1"/>
    <col min="15626" max="15626" width="16.28515625" style="140" customWidth="1"/>
    <col min="15627" max="15629" width="0" style="140" hidden="1" customWidth="1"/>
    <col min="15630" max="15630" width="18.5703125" style="140" customWidth="1"/>
    <col min="15631" max="15631" width="20.5703125" style="140" customWidth="1"/>
    <col min="15632" max="15633" width="0" style="140" hidden="1" customWidth="1"/>
    <col min="15634" max="15634" width="26.140625" style="140" customWidth="1"/>
    <col min="15635" max="15635" width="15.5703125" style="140" customWidth="1"/>
    <col min="15636" max="15636" width="19.42578125" style="140" customWidth="1"/>
    <col min="15637" max="15877" width="9.140625" style="140"/>
    <col min="15878" max="15879" width="22.28515625" style="140" customWidth="1"/>
    <col min="15880" max="15880" width="5.28515625" style="140" customWidth="1"/>
    <col min="15881" max="15881" width="16.42578125" style="140" customWidth="1"/>
    <col min="15882" max="15882" width="16.28515625" style="140" customWidth="1"/>
    <col min="15883" max="15885" width="0" style="140" hidden="1" customWidth="1"/>
    <col min="15886" max="15886" width="18.5703125" style="140" customWidth="1"/>
    <col min="15887" max="15887" width="20.5703125" style="140" customWidth="1"/>
    <col min="15888" max="15889" width="0" style="140" hidden="1" customWidth="1"/>
    <col min="15890" max="15890" width="26.140625" style="140" customWidth="1"/>
    <col min="15891" max="15891" width="15.5703125" style="140" customWidth="1"/>
    <col min="15892" max="15892" width="19.42578125" style="140" customWidth="1"/>
    <col min="15893" max="16133" width="9.140625" style="140"/>
    <col min="16134" max="16135" width="22.28515625" style="140" customWidth="1"/>
    <col min="16136" max="16136" width="5.28515625" style="140" customWidth="1"/>
    <col min="16137" max="16137" width="16.42578125" style="140" customWidth="1"/>
    <col min="16138" max="16138" width="16.28515625" style="140" customWidth="1"/>
    <col min="16139" max="16141" width="0" style="140" hidden="1" customWidth="1"/>
    <col min="16142" max="16142" width="18.5703125" style="140" customWidth="1"/>
    <col min="16143" max="16143" width="20.5703125" style="140" customWidth="1"/>
    <col min="16144" max="16145" width="0" style="140" hidden="1" customWidth="1"/>
    <col min="16146" max="16146" width="26.140625" style="140" customWidth="1"/>
    <col min="16147" max="16147" width="15.5703125" style="140" customWidth="1"/>
    <col min="16148" max="16148" width="19.42578125" style="140" customWidth="1"/>
    <col min="16149" max="16384" width="9.140625" style="140"/>
  </cols>
  <sheetData>
    <row r="1" spans="1:21" ht="15.75" hidden="1" customHeight="1" x14ac:dyDescent="0.25">
      <c r="A1" s="999"/>
      <c r="B1" s="999"/>
      <c r="C1" s="999"/>
      <c r="D1" s="999"/>
      <c r="E1" s="999"/>
      <c r="F1" s="229"/>
      <c r="G1" s="229"/>
      <c r="H1" s="229"/>
      <c r="I1" s="229"/>
    </row>
    <row r="2" spans="1:21" s="135" customFormat="1" ht="22.9" customHeight="1" x14ac:dyDescent="0.35">
      <c r="A2" s="1053" t="s">
        <v>1435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</row>
    <row r="3" spans="1:21" s="135" customFormat="1" ht="22.9" customHeight="1" x14ac:dyDescent="0.35">
      <c r="A3" s="1024" t="s">
        <v>1578</v>
      </c>
      <c r="B3" s="1024"/>
      <c r="C3" s="1024"/>
      <c r="D3" s="1024"/>
      <c r="E3" s="1024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</row>
    <row r="4" spans="1:21" s="135" customFormat="1" ht="23.25" customHeight="1" x14ac:dyDescent="0.35">
      <c r="A4" s="1054" t="s">
        <v>0</v>
      </c>
      <c r="B4" s="976" t="s">
        <v>1360</v>
      </c>
      <c r="C4" s="976" t="s">
        <v>1361</v>
      </c>
      <c r="D4" s="983" t="s">
        <v>112</v>
      </c>
      <c r="E4" s="1055" t="s">
        <v>181</v>
      </c>
      <c r="F4" s="1057" t="s">
        <v>5</v>
      </c>
      <c r="G4" s="1057" t="s">
        <v>6</v>
      </c>
      <c r="H4" s="1057" t="s">
        <v>7</v>
      </c>
      <c r="I4" s="1057" t="s">
        <v>8</v>
      </c>
      <c r="J4" s="1064" t="s">
        <v>1362</v>
      </c>
      <c r="K4" s="136"/>
      <c r="L4" s="1020" t="s">
        <v>330</v>
      </c>
      <c r="M4" s="1021"/>
      <c r="N4" s="1064" t="s">
        <v>331</v>
      </c>
      <c r="O4" s="1008" t="s">
        <v>332</v>
      </c>
      <c r="P4" s="1067" t="s">
        <v>502</v>
      </c>
      <c r="Q4" s="1069" t="s">
        <v>334</v>
      </c>
      <c r="R4" s="1064" t="s">
        <v>335</v>
      </c>
      <c r="S4" s="976" t="s">
        <v>11</v>
      </c>
      <c r="T4" s="976" t="s">
        <v>500</v>
      </c>
      <c r="U4" s="982" t="s">
        <v>10</v>
      </c>
    </row>
    <row r="5" spans="1:21" ht="47.25" x14ac:dyDescent="0.25">
      <c r="A5" s="1054"/>
      <c r="B5" s="976"/>
      <c r="C5" s="976"/>
      <c r="D5" s="983"/>
      <c r="E5" s="1055"/>
      <c r="F5" s="1058"/>
      <c r="G5" s="1058"/>
      <c r="H5" s="1058"/>
      <c r="I5" s="1058"/>
      <c r="J5" s="1065"/>
      <c r="K5" s="137" t="s">
        <v>336</v>
      </c>
      <c r="L5" s="138" t="s">
        <v>337</v>
      </c>
      <c r="M5" s="139" t="s">
        <v>332</v>
      </c>
      <c r="N5" s="1065"/>
      <c r="O5" s="1009"/>
      <c r="P5" s="1068"/>
      <c r="Q5" s="1070"/>
      <c r="R5" s="1065"/>
      <c r="S5" s="976"/>
      <c r="T5" s="976"/>
      <c r="U5" s="982"/>
    </row>
    <row r="6" spans="1:21" ht="47.25" x14ac:dyDescent="0.25">
      <c r="A6" s="634">
        <v>1</v>
      </c>
      <c r="B6" s="600" t="s">
        <v>1437</v>
      </c>
      <c r="C6" s="600"/>
      <c r="D6" s="635">
        <v>1</v>
      </c>
      <c r="E6" s="330">
        <v>179.6</v>
      </c>
      <c r="F6" s="687" t="s">
        <v>28</v>
      </c>
      <c r="G6" s="330"/>
      <c r="H6" s="330"/>
      <c r="I6" s="330"/>
      <c r="J6" s="150" t="s">
        <v>341</v>
      </c>
      <c r="K6" s="695"/>
      <c r="L6" s="152"/>
      <c r="M6" s="152"/>
      <c r="N6" s="651">
        <v>59855</v>
      </c>
      <c r="O6" s="651">
        <v>10750000</v>
      </c>
      <c r="P6" s="696"/>
      <c r="Q6" s="697"/>
      <c r="R6" s="600" t="s">
        <v>1438</v>
      </c>
      <c r="S6" s="473" t="s">
        <v>1556</v>
      </c>
      <c r="T6" s="637"/>
      <c r="U6" s="634">
        <v>2</v>
      </c>
    </row>
    <row r="7" spans="1:21" ht="47.25" x14ac:dyDescent="0.25">
      <c r="A7" s="634">
        <f>A6+1</f>
        <v>2</v>
      </c>
      <c r="B7" s="600" t="s">
        <v>1439</v>
      </c>
      <c r="C7" s="600"/>
      <c r="D7" s="635">
        <v>1</v>
      </c>
      <c r="E7" s="330">
        <v>45.900000000000006</v>
      </c>
      <c r="F7" s="687" t="s">
        <v>28</v>
      </c>
      <c r="G7" s="330"/>
      <c r="H7" s="330"/>
      <c r="I7" s="330"/>
      <c r="J7" s="150"/>
      <c r="K7" s="695"/>
      <c r="L7" s="152"/>
      <c r="M7" s="152"/>
      <c r="N7" s="651"/>
      <c r="O7" s="651"/>
      <c r="P7" s="696"/>
      <c r="Q7" s="697"/>
      <c r="R7" s="600"/>
      <c r="S7" s="473" t="s">
        <v>1556</v>
      </c>
      <c r="T7" s="637"/>
      <c r="U7" s="634">
        <v>2</v>
      </c>
    </row>
    <row r="8" spans="1:21" ht="40.9" customHeight="1" x14ac:dyDescent="0.35">
      <c r="A8" s="638"/>
      <c r="B8" s="698" t="s">
        <v>1440</v>
      </c>
      <c r="C8" s="698"/>
      <c r="D8" s="640"/>
      <c r="E8" s="678">
        <f>SUM(E6:E7)</f>
        <v>225.5</v>
      </c>
      <c r="F8" s="641"/>
      <c r="G8" s="641"/>
      <c r="H8" s="641"/>
      <c r="I8" s="641"/>
      <c r="J8" s="698"/>
      <c r="K8" s="699"/>
      <c r="L8" s="643"/>
      <c r="M8" s="643"/>
      <c r="N8" s="700"/>
      <c r="O8" s="678">
        <f>O6</f>
        <v>10750000</v>
      </c>
      <c r="P8" s="701"/>
      <c r="Q8" s="700"/>
      <c r="R8" s="698"/>
      <c r="S8" s="702"/>
      <c r="T8" s="648"/>
      <c r="U8" s="768"/>
    </row>
    <row r="9" spans="1:21" ht="47.25" x14ac:dyDescent="0.25">
      <c r="A9" s="634">
        <f>A7+1</f>
        <v>3</v>
      </c>
      <c r="B9" s="600" t="s">
        <v>1441</v>
      </c>
      <c r="C9" s="600"/>
      <c r="D9" s="635">
        <v>2</v>
      </c>
      <c r="E9" s="330">
        <f>450-12.9</f>
        <v>437.1</v>
      </c>
      <c r="F9" s="687" t="s">
        <v>28</v>
      </c>
      <c r="G9" s="330"/>
      <c r="H9" s="330"/>
      <c r="I9" s="330"/>
      <c r="J9" s="150" t="s">
        <v>341</v>
      </c>
      <c r="K9" s="650"/>
      <c r="L9" s="139"/>
      <c r="M9" s="139"/>
      <c r="N9" s="651">
        <v>59941</v>
      </c>
      <c r="O9" s="651">
        <v>26200000</v>
      </c>
      <c r="P9" s="652"/>
      <c r="Q9" s="652"/>
      <c r="R9" s="651" t="s">
        <v>1442</v>
      </c>
      <c r="S9" s="473" t="s">
        <v>1556</v>
      </c>
      <c r="T9" s="600"/>
      <c r="U9" s="634">
        <v>2</v>
      </c>
    </row>
    <row r="10" spans="1:21" ht="47.25" x14ac:dyDescent="0.25">
      <c r="A10" s="634">
        <f>A9+1</f>
        <v>4</v>
      </c>
      <c r="B10" s="600" t="s">
        <v>1443</v>
      </c>
      <c r="C10" s="600"/>
      <c r="D10" s="635">
        <v>2</v>
      </c>
      <c r="E10" s="330">
        <v>261.3</v>
      </c>
      <c r="F10" s="687" t="s">
        <v>28</v>
      </c>
      <c r="G10" s="330"/>
      <c r="H10" s="330"/>
      <c r="I10" s="330"/>
      <c r="J10" s="150" t="s">
        <v>341</v>
      </c>
      <c r="K10" s="650"/>
      <c r="L10" s="139"/>
      <c r="M10" s="139"/>
      <c r="N10" s="651">
        <v>59893</v>
      </c>
      <c r="O10" s="651">
        <v>15650000</v>
      </c>
      <c r="P10" s="652"/>
      <c r="Q10" s="652"/>
      <c r="R10" s="651" t="s">
        <v>1442</v>
      </c>
      <c r="S10" s="473" t="s">
        <v>1556</v>
      </c>
      <c r="T10" s="703"/>
      <c r="U10" s="634">
        <v>2</v>
      </c>
    </row>
    <row r="11" spans="1:21" ht="47.25" x14ac:dyDescent="0.25">
      <c r="A11" s="634">
        <v>5</v>
      </c>
      <c r="B11" s="600" t="s">
        <v>1444</v>
      </c>
      <c r="C11" s="600"/>
      <c r="D11" s="635">
        <v>2</v>
      </c>
      <c r="E11" s="330">
        <v>12.9</v>
      </c>
      <c r="F11" s="687" t="s">
        <v>28</v>
      </c>
      <c r="G11" s="330"/>
      <c r="H11" s="330"/>
      <c r="I11" s="330"/>
      <c r="J11" s="600"/>
      <c r="K11" s="650"/>
      <c r="L11" s="139"/>
      <c r="M11" s="139"/>
      <c r="N11" s="651"/>
      <c r="O11" s="651"/>
      <c r="P11" s="652"/>
      <c r="Q11" s="652"/>
      <c r="R11" s="651"/>
      <c r="S11" s="473" t="s">
        <v>1556</v>
      </c>
      <c r="T11" s="703"/>
      <c r="U11" s="634">
        <v>2</v>
      </c>
    </row>
    <row r="12" spans="1:21" ht="40.9" customHeight="1" x14ac:dyDescent="0.35">
      <c r="A12" s="638"/>
      <c r="B12" s="698" t="s">
        <v>1445</v>
      </c>
      <c r="C12" s="698"/>
      <c r="D12" s="640"/>
      <c r="E12" s="678">
        <f>SUM(E9:E11)</f>
        <v>711.30000000000007</v>
      </c>
      <c r="F12" s="641"/>
      <c r="G12" s="641"/>
      <c r="H12" s="641"/>
      <c r="I12" s="641"/>
      <c r="J12" s="698"/>
      <c r="K12" s="699"/>
      <c r="L12" s="643"/>
      <c r="M12" s="643"/>
      <c r="N12" s="700"/>
      <c r="O12" s="678">
        <f>SUM(O9:O11)</f>
        <v>41850000</v>
      </c>
      <c r="P12" s="701"/>
      <c r="Q12" s="700"/>
      <c r="R12" s="698"/>
      <c r="S12" s="702"/>
      <c r="T12" s="648"/>
      <c r="U12" s="768"/>
    </row>
    <row r="13" spans="1:21" ht="47.25" x14ac:dyDescent="0.25">
      <c r="A13" s="634">
        <f>A11+1</f>
        <v>6</v>
      </c>
      <c r="B13" s="704" t="s">
        <v>1446</v>
      </c>
      <c r="C13" s="600"/>
      <c r="D13" s="635">
        <v>3</v>
      </c>
      <c r="E13" s="330">
        <v>279.7</v>
      </c>
      <c r="F13" s="687" t="s">
        <v>28</v>
      </c>
      <c r="G13" s="330"/>
      <c r="H13" s="330"/>
      <c r="I13" s="330"/>
      <c r="J13" s="150" t="s">
        <v>341</v>
      </c>
      <c r="K13" s="695"/>
      <c r="L13" s="705"/>
      <c r="M13" s="705"/>
      <c r="N13" s="651">
        <v>59886</v>
      </c>
      <c r="O13" s="651">
        <v>16750000</v>
      </c>
      <c r="P13" s="706"/>
      <c r="Q13" s="706"/>
      <c r="R13" s="600" t="s">
        <v>1438</v>
      </c>
      <c r="S13" s="473" t="s">
        <v>1556</v>
      </c>
      <c r="T13" s="600"/>
      <c r="U13" s="634">
        <v>2</v>
      </c>
    </row>
    <row r="14" spans="1:21" ht="47.25" x14ac:dyDescent="0.25">
      <c r="A14" s="634">
        <f>A13+1</f>
        <v>7</v>
      </c>
      <c r="B14" s="704" t="s">
        <v>1447</v>
      </c>
      <c r="C14" s="600"/>
      <c r="D14" s="635">
        <v>3</v>
      </c>
      <c r="E14" s="330">
        <v>12.8</v>
      </c>
      <c r="F14" s="687" t="s">
        <v>28</v>
      </c>
      <c r="G14" s="330"/>
      <c r="H14" s="330"/>
      <c r="I14" s="330"/>
      <c r="J14" s="600"/>
      <c r="K14" s="695"/>
      <c r="L14" s="705"/>
      <c r="M14" s="705"/>
      <c r="N14" s="651"/>
      <c r="O14" s="651"/>
      <c r="P14" s="706"/>
      <c r="Q14" s="706"/>
      <c r="R14" s="651"/>
      <c r="S14" s="473" t="s">
        <v>1556</v>
      </c>
      <c r="T14" s="600"/>
      <c r="U14" s="634">
        <v>2</v>
      </c>
    </row>
    <row r="15" spans="1:21" ht="40.9" customHeight="1" x14ac:dyDescent="0.35">
      <c r="A15" s="638"/>
      <c r="B15" s="698" t="s">
        <v>1448</v>
      </c>
      <c r="C15" s="698"/>
      <c r="D15" s="640"/>
      <c r="E15" s="678">
        <f>SUM(E13:E14)</f>
        <v>292.5</v>
      </c>
      <c r="F15" s="641"/>
      <c r="G15" s="641"/>
      <c r="H15" s="641"/>
      <c r="I15" s="641"/>
      <c r="J15" s="698"/>
      <c r="K15" s="699"/>
      <c r="L15" s="643"/>
      <c r="M15" s="643"/>
      <c r="N15" s="700"/>
      <c r="O15" s="678">
        <f>O13</f>
        <v>16750000</v>
      </c>
      <c r="P15" s="701"/>
      <c r="Q15" s="700"/>
      <c r="R15" s="698"/>
      <c r="S15" s="702"/>
      <c r="T15" s="648"/>
      <c r="U15" s="768"/>
    </row>
    <row r="16" spans="1:21" ht="47.25" x14ac:dyDescent="0.25">
      <c r="A16" s="634">
        <f>A14+1</f>
        <v>8</v>
      </c>
      <c r="B16" s="600" t="s">
        <v>1449</v>
      </c>
      <c r="C16" s="600"/>
      <c r="D16" s="635">
        <v>4</v>
      </c>
      <c r="E16" s="330">
        <v>419.5</v>
      </c>
      <c r="F16" s="687" t="s">
        <v>28</v>
      </c>
      <c r="G16" s="330"/>
      <c r="H16" s="330"/>
      <c r="I16" s="330"/>
      <c r="J16" s="150" t="s">
        <v>341</v>
      </c>
      <c r="K16" s="650"/>
      <c r="L16" s="139"/>
      <c r="M16" s="139"/>
      <c r="N16" s="651">
        <v>59952</v>
      </c>
      <c r="O16" s="651">
        <v>25150000</v>
      </c>
      <c r="P16" s="696"/>
      <c r="Q16" s="697"/>
      <c r="R16" s="600" t="s">
        <v>1438</v>
      </c>
      <c r="S16" s="473" t="s">
        <v>1556</v>
      </c>
      <c r="T16" s="600"/>
      <c r="U16" s="634">
        <v>2</v>
      </c>
    </row>
    <row r="17" spans="1:21" ht="47.25" x14ac:dyDescent="0.25">
      <c r="A17" s="634">
        <f>A16+1</f>
        <v>9</v>
      </c>
      <c r="B17" s="600" t="s">
        <v>1450</v>
      </c>
      <c r="C17" s="600"/>
      <c r="D17" s="635">
        <v>4</v>
      </c>
      <c r="E17" s="330">
        <f>20.2+11+7+3+3.3</f>
        <v>44.5</v>
      </c>
      <c r="F17" s="687" t="s">
        <v>28</v>
      </c>
      <c r="G17" s="686"/>
      <c r="H17" s="686"/>
      <c r="I17" s="686"/>
      <c r="J17" s="703"/>
      <c r="K17" s="650"/>
      <c r="L17" s="139"/>
      <c r="M17" s="139"/>
      <c r="N17" s="651"/>
      <c r="O17" s="651"/>
      <c r="P17" s="696"/>
      <c r="Q17" s="697"/>
      <c r="R17" s="600"/>
      <c r="S17" s="473" t="s">
        <v>1556</v>
      </c>
      <c r="T17" s="600"/>
      <c r="U17" s="634">
        <v>2</v>
      </c>
    </row>
    <row r="18" spans="1:21" ht="40.9" customHeight="1" x14ac:dyDescent="0.35">
      <c r="A18" s="638"/>
      <c r="B18" s="698" t="s">
        <v>1451</v>
      </c>
      <c r="C18" s="698"/>
      <c r="D18" s="640"/>
      <c r="E18" s="678">
        <f>SUM(E16:E17)</f>
        <v>464</v>
      </c>
      <c r="F18" s="641"/>
      <c r="G18" s="641"/>
      <c r="H18" s="641"/>
      <c r="I18" s="641"/>
      <c r="J18" s="698"/>
      <c r="K18" s="699"/>
      <c r="L18" s="643"/>
      <c r="M18" s="643"/>
      <c r="N18" s="700"/>
      <c r="O18" s="678">
        <f>O16</f>
        <v>25150000</v>
      </c>
      <c r="P18" s="701"/>
      <c r="Q18" s="700"/>
      <c r="R18" s="698"/>
      <c r="S18" s="702"/>
      <c r="T18" s="648"/>
      <c r="U18" s="768"/>
    </row>
    <row r="19" spans="1:21" ht="47.25" x14ac:dyDescent="0.25">
      <c r="A19" s="634">
        <f>A17+1</f>
        <v>10</v>
      </c>
      <c r="B19" s="600" t="s">
        <v>1452</v>
      </c>
      <c r="C19" s="600"/>
      <c r="D19" s="653">
        <v>5</v>
      </c>
      <c r="E19" s="277">
        <v>134.1</v>
      </c>
      <c r="F19" s="687" t="s">
        <v>28</v>
      </c>
      <c r="G19" s="330"/>
      <c r="H19" s="330"/>
      <c r="I19" s="330"/>
      <c r="J19" s="150" t="s">
        <v>341</v>
      </c>
      <c r="K19" s="234"/>
      <c r="L19" s="152"/>
      <c r="M19" s="152"/>
      <c r="N19" s="279">
        <v>59657</v>
      </c>
      <c r="O19" s="279">
        <v>8000000</v>
      </c>
      <c r="P19" s="696"/>
      <c r="Q19" s="697"/>
      <c r="R19" s="600" t="s">
        <v>1442</v>
      </c>
      <c r="S19" s="473" t="s">
        <v>1556</v>
      </c>
      <c r="T19" s="637"/>
      <c r="U19" s="634">
        <v>2</v>
      </c>
    </row>
    <row r="20" spans="1:21" ht="47.25" x14ac:dyDescent="0.25">
      <c r="A20" s="634">
        <f>A19+1</f>
        <v>11</v>
      </c>
      <c r="B20" s="600" t="s">
        <v>1453</v>
      </c>
      <c r="C20" s="600"/>
      <c r="D20" s="653">
        <v>5</v>
      </c>
      <c r="E20" s="277">
        <v>9.6</v>
      </c>
      <c r="F20" s="687" t="s">
        <v>28</v>
      </c>
      <c r="G20" s="330"/>
      <c r="H20" s="330"/>
      <c r="I20" s="330"/>
      <c r="J20" s="150"/>
      <c r="K20" s="234"/>
      <c r="L20" s="152"/>
      <c r="M20" s="152"/>
      <c r="N20" s="279"/>
      <c r="O20" s="279"/>
      <c r="P20" s="696"/>
      <c r="Q20" s="697"/>
      <c r="R20" s="600"/>
      <c r="S20" s="473" t="s">
        <v>1556</v>
      </c>
      <c r="T20" s="637"/>
      <c r="U20" s="634">
        <v>2</v>
      </c>
    </row>
    <row r="21" spans="1:21" ht="40.9" customHeight="1" x14ac:dyDescent="0.35">
      <c r="A21" s="638"/>
      <c r="B21" s="698" t="s">
        <v>1454</v>
      </c>
      <c r="C21" s="698"/>
      <c r="D21" s="640"/>
      <c r="E21" s="678">
        <f>SUM(E19:E20)</f>
        <v>143.69999999999999</v>
      </c>
      <c r="F21" s="641"/>
      <c r="G21" s="641"/>
      <c r="H21" s="641"/>
      <c r="I21" s="641"/>
      <c r="J21" s="698"/>
      <c r="K21" s="699"/>
      <c r="L21" s="643"/>
      <c r="M21" s="643"/>
      <c r="N21" s="700"/>
      <c r="O21" s="678">
        <f>O19</f>
        <v>8000000</v>
      </c>
      <c r="P21" s="701"/>
      <c r="Q21" s="700"/>
      <c r="R21" s="698"/>
      <c r="S21" s="702"/>
      <c r="T21" s="648"/>
      <c r="U21" s="768"/>
    </row>
    <row r="22" spans="1:21" ht="47.25" x14ac:dyDescent="0.25">
      <c r="A22" s="634">
        <f>A20+1</f>
        <v>12</v>
      </c>
      <c r="B22" s="600" t="s">
        <v>1455</v>
      </c>
      <c r="C22" s="600"/>
      <c r="D22" s="635">
        <v>1</v>
      </c>
      <c r="E22" s="330">
        <f>132.4+17.6</f>
        <v>150</v>
      </c>
      <c r="F22" s="687" t="s">
        <v>28</v>
      </c>
      <c r="G22" s="330"/>
      <c r="H22" s="330"/>
      <c r="I22" s="330"/>
      <c r="J22" s="150" t="s">
        <v>341</v>
      </c>
      <c r="K22" s="695"/>
      <c r="L22" s="152"/>
      <c r="M22" s="152"/>
      <c r="N22" s="651">
        <v>80000</v>
      </c>
      <c r="O22" s="651">
        <f>N22*E22</f>
        <v>12000000</v>
      </c>
      <c r="P22" s="696"/>
      <c r="Q22" s="697"/>
      <c r="R22" s="600" t="s">
        <v>28</v>
      </c>
      <c r="S22" s="473" t="s">
        <v>1556</v>
      </c>
      <c r="T22" s="637" t="s">
        <v>1456</v>
      </c>
      <c r="U22" s="634">
        <v>2</v>
      </c>
    </row>
    <row r="23" spans="1:21" ht="46.5" customHeight="1" x14ac:dyDescent="0.25">
      <c r="A23" s="634">
        <f>A22+1</f>
        <v>13</v>
      </c>
      <c r="B23" s="600" t="s">
        <v>1457</v>
      </c>
      <c r="C23" s="600"/>
      <c r="D23" s="635">
        <v>1</v>
      </c>
      <c r="E23" s="330">
        <v>153.80000000000001</v>
      </c>
      <c r="F23" s="687" t="s">
        <v>28</v>
      </c>
      <c r="G23" s="330"/>
      <c r="H23" s="330"/>
      <c r="I23" s="330"/>
      <c r="J23" s="150"/>
      <c r="K23" s="695"/>
      <c r="L23" s="152"/>
      <c r="M23" s="152"/>
      <c r="N23" s="651">
        <v>29909</v>
      </c>
      <c r="O23" s="651">
        <v>4600000</v>
      </c>
      <c r="P23" s="696"/>
      <c r="Q23" s="697"/>
      <c r="R23" s="600" t="s">
        <v>1565</v>
      </c>
      <c r="S23" s="473" t="s">
        <v>1556</v>
      </c>
      <c r="T23" s="600" t="s">
        <v>1458</v>
      </c>
      <c r="U23" s="634">
        <v>2</v>
      </c>
    </row>
    <row r="24" spans="1:21" x14ac:dyDescent="0.25">
      <c r="A24" s="664"/>
      <c r="B24" s="674"/>
      <c r="C24" s="674"/>
      <c r="D24" s="666"/>
      <c r="E24" s="667"/>
      <c r="F24" s="667"/>
      <c r="G24" s="667"/>
      <c r="H24" s="667"/>
      <c r="I24" s="667"/>
      <c r="J24" s="668"/>
      <c r="K24" s="707"/>
      <c r="L24" s="670"/>
      <c r="M24" s="670"/>
      <c r="N24" s="708"/>
      <c r="O24" s="708"/>
      <c r="P24" s="709"/>
      <c r="Q24" s="710"/>
      <c r="R24" s="674"/>
      <c r="S24" s="674"/>
      <c r="T24" s="674"/>
      <c r="U24" s="1066">
        <v>2</v>
      </c>
    </row>
    <row r="25" spans="1:21" s="199" customFormat="1" ht="22.5" customHeight="1" x14ac:dyDescent="0.25">
      <c r="A25" s="675"/>
      <c r="B25" s="711" t="s">
        <v>1067</v>
      </c>
      <c r="C25" s="711"/>
      <c r="D25" s="677"/>
      <c r="E25" s="678">
        <f>E21+E18+E15+E12+E8+E22+E23</f>
        <v>2140.8000000000002</v>
      </c>
      <c r="F25" s="678"/>
      <c r="G25" s="678"/>
      <c r="H25" s="678"/>
      <c r="I25" s="678"/>
      <c r="J25" s="711"/>
      <c r="K25" s="712"/>
      <c r="L25" s="680"/>
      <c r="M25" s="680"/>
      <c r="N25" s="713"/>
      <c r="O25" s="678">
        <f>O21+O18+O15+O12+O8+O22+O23</f>
        <v>119100000</v>
      </c>
      <c r="P25" s="714"/>
      <c r="Q25" s="713"/>
      <c r="R25" s="711"/>
      <c r="S25" s="715"/>
      <c r="T25" s="685"/>
      <c r="U25" s="1066"/>
    </row>
  </sheetData>
  <autoFilter ref="B4:T25">
    <filterColumn colId="10" showButton="0"/>
  </autoFilter>
  <mergeCells count="23">
    <mergeCell ref="U24:U25"/>
    <mergeCell ref="U4:U5"/>
    <mergeCell ref="O4:O5"/>
    <mergeCell ref="P4:P5"/>
    <mergeCell ref="Q4:Q5"/>
    <mergeCell ref="R4:R5"/>
    <mergeCell ref="S4:S5"/>
    <mergeCell ref="A1:E1"/>
    <mergeCell ref="A2:T2"/>
    <mergeCell ref="A3:E3"/>
    <mergeCell ref="A4:A5"/>
    <mergeCell ref="B4:B5"/>
    <mergeCell ref="C4:C5"/>
    <mergeCell ref="D4:D5"/>
    <mergeCell ref="E4:E5"/>
    <mergeCell ref="J4:J5"/>
    <mergeCell ref="L4:M4"/>
    <mergeCell ref="T4:T5"/>
    <mergeCell ref="F4:F5"/>
    <mergeCell ref="G4:G5"/>
    <mergeCell ref="H4:H5"/>
    <mergeCell ref="I4:I5"/>
    <mergeCell ref="N4:N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="70" zoomScaleNormal="70" zoomScaleSheetLayoutView="70" zoomScalePageLayoutView="70" workbookViewId="0">
      <selection activeCell="J19" sqref="J19"/>
    </sheetView>
  </sheetViews>
  <sheetFormatPr defaultRowHeight="15.75" x14ac:dyDescent="0.25"/>
  <cols>
    <col min="1" max="1" width="9.140625" style="140"/>
    <col min="2" max="3" width="22.28515625" style="140" customWidth="1"/>
    <col min="4" max="4" width="4.85546875" style="140" customWidth="1"/>
    <col min="5" max="9" width="16.42578125" style="261" customWidth="1"/>
    <col min="10" max="10" width="16.28515625" style="262" customWidth="1"/>
    <col min="11" max="11" width="10.5703125" style="263" hidden="1" customWidth="1"/>
    <col min="12" max="12" width="10.5703125" style="264" hidden="1" customWidth="1"/>
    <col min="13" max="13" width="15.5703125" style="264" hidden="1" customWidth="1"/>
    <col min="14" max="14" width="18.5703125" style="140" customWidth="1"/>
    <col min="15" max="15" width="20.5703125" style="140" customWidth="1"/>
    <col min="16" max="16" width="11.140625" style="266" hidden="1" customWidth="1"/>
    <col min="17" max="17" width="12.28515625" style="246" hidden="1" customWidth="1"/>
    <col min="18" max="18" width="26.140625" style="631" customWidth="1"/>
    <col min="19" max="19" width="15.5703125" style="631" customWidth="1"/>
    <col min="20" max="20" width="19.42578125" style="632" customWidth="1"/>
    <col min="21" max="261" width="9.140625" style="140"/>
    <col min="262" max="263" width="22.28515625" style="140" customWidth="1"/>
    <col min="264" max="264" width="3.85546875" style="140" customWidth="1"/>
    <col min="265" max="265" width="16.42578125" style="140" customWidth="1"/>
    <col min="266" max="266" width="16.28515625" style="140" customWidth="1"/>
    <col min="267" max="269" width="0" style="140" hidden="1" customWidth="1"/>
    <col min="270" max="270" width="18.5703125" style="140" customWidth="1"/>
    <col min="271" max="271" width="20.5703125" style="140" customWidth="1"/>
    <col min="272" max="273" width="0" style="140" hidden="1" customWidth="1"/>
    <col min="274" max="274" width="26.140625" style="140" customWidth="1"/>
    <col min="275" max="275" width="15.5703125" style="140" customWidth="1"/>
    <col min="276" max="276" width="19.42578125" style="140" customWidth="1"/>
    <col min="277" max="517" width="9.140625" style="140"/>
    <col min="518" max="519" width="22.28515625" style="140" customWidth="1"/>
    <col min="520" max="520" width="3.85546875" style="140" customWidth="1"/>
    <col min="521" max="521" width="16.42578125" style="140" customWidth="1"/>
    <col min="522" max="522" width="16.28515625" style="140" customWidth="1"/>
    <col min="523" max="525" width="0" style="140" hidden="1" customWidth="1"/>
    <col min="526" max="526" width="18.5703125" style="140" customWidth="1"/>
    <col min="527" max="527" width="20.5703125" style="140" customWidth="1"/>
    <col min="528" max="529" width="0" style="140" hidden="1" customWidth="1"/>
    <col min="530" max="530" width="26.140625" style="140" customWidth="1"/>
    <col min="531" max="531" width="15.5703125" style="140" customWidth="1"/>
    <col min="532" max="532" width="19.42578125" style="140" customWidth="1"/>
    <col min="533" max="773" width="9.140625" style="140"/>
    <col min="774" max="775" width="22.28515625" style="140" customWidth="1"/>
    <col min="776" max="776" width="3.85546875" style="140" customWidth="1"/>
    <col min="777" max="777" width="16.42578125" style="140" customWidth="1"/>
    <col min="778" max="778" width="16.28515625" style="140" customWidth="1"/>
    <col min="779" max="781" width="0" style="140" hidden="1" customWidth="1"/>
    <col min="782" max="782" width="18.5703125" style="140" customWidth="1"/>
    <col min="783" max="783" width="20.5703125" style="140" customWidth="1"/>
    <col min="784" max="785" width="0" style="140" hidden="1" customWidth="1"/>
    <col min="786" max="786" width="26.140625" style="140" customWidth="1"/>
    <col min="787" max="787" width="15.5703125" style="140" customWidth="1"/>
    <col min="788" max="788" width="19.42578125" style="140" customWidth="1"/>
    <col min="789" max="1029" width="9.140625" style="140"/>
    <col min="1030" max="1031" width="22.28515625" style="140" customWidth="1"/>
    <col min="1032" max="1032" width="3.85546875" style="140" customWidth="1"/>
    <col min="1033" max="1033" width="16.42578125" style="140" customWidth="1"/>
    <col min="1034" max="1034" width="16.28515625" style="140" customWidth="1"/>
    <col min="1035" max="1037" width="0" style="140" hidden="1" customWidth="1"/>
    <col min="1038" max="1038" width="18.5703125" style="140" customWidth="1"/>
    <col min="1039" max="1039" width="20.5703125" style="140" customWidth="1"/>
    <col min="1040" max="1041" width="0" style="140" hidden="1" customWidth="1"/>
    <col min="1042" max="1042" width="26.140625" style="140" customWidth="1"/>
    <col min="1043" max="1043" width="15.5703125" style="140" customWidth="1"/>
    <col min="1044" max="1044" width="19.42578125" style="140" customWidth="1"/>
    <col min="1045" max="1285" width="9.140625" style="140"/>
    <col min="1286" max="1287" width="22.28515625" style="140" customWidth="1"/>
    <col min="1288" max="1288" width="3.85546875" style="140" customWidth="1"/>
    <col min="1289" max="1289" width="16.42578125" style="140" customWidth="1"/>
    <col min="1290" max="1290" width="16.28515625" style="140" customWidth="1"/>
    <col min="1291" max="1293" width="0" style="140" hidden="1" customWidth="1"/>
    <col min="1294" max="1294" width="18.5703125" style="140" customWidth="1"/>
    <col min="1295" max="1295" width="20.5703125" style="140" customWidth="1"/>
    <col min="1296" max="1297" width="0" style="140" hidden="1" customWidth="1"/>
    <col min="1298" max="1298" width="26.140625" style="140" customWidth="1"/>
    <col min="1299" max="1299" width="15.5703125" style="140" customWidth="1"/>
    <col min="1300" max="1300" width="19.42578125" style="140" customWidth="1"/>
    <col min="1301" max="1541" width="9.140625" style="140"/>
    <col min="1542" max="1543" width="22.28515625" style="140" customWidth="1"/>
    <col min="1544" max="1544" width="3.85546875" style="140" customWidth="1"/>
    <col min="1545" max="1545" width="16.42578125" style="140" customWidth="1"/>
    <col min="1546" max="1546" width="16.28515625" style="140" customWidth="1"/>
    <col min="1547" max="1549" width="0" style="140" hidden="1" customWidth="1"/>
    <col min="1550" max="1550" width="18.5703125" style="140" customWidth="1"/>
    <col min="1551" max="1551" width="20.5703125" style="140" customWidth="1"/>
    <col min="1552" max="1553" width="0" style="140" hidden="1" customWidth="1"/>
    <col min="1554" max="1554" width="26.140625" style="140" customWidth="1"/>
    <col min="1555" max="1555" width="15.5703125" style="140" customWidth="1"/>
    <col min="1556" max="1556" width="19.42578125" style="140" customWidth="1"/>
    <col min="1557" max="1797" width="9.140625" style="140"/>
    <col min="1798" max="1799" width="22.28515625" style="140" customWidth="1"/>
    <col min="1800" max="1800" width="3.85546875" style="140" customWidth="1"/>
    <col min="1801" max="1801" width="16.42578125" style="140" customWidth="1"/>
    <col min="1802" max="1802" width="16.28515625" style="140" customWidth="1"/>
    <col min="1803" max="1805" width="0" style="140" hidden="1" customWidth="1"/>
    <col min="1806" max="1806" width="18.5703125" style="140" customWidth="1"/>
    <col min="1807" max="1807" width="20.5703125" style="140" customWidth="1"/>
    <col min="1808" max="1809" width="0" style="140" hidden="1" customWidth="1"/>
    <col min="1810" max="1810" width="26.140625" style="140" customWidth="1"/>
    <col min="1811" max="1811" width="15.5703125" style="140" customWidth="1"/>
    <col min="1812" max="1812" width="19.42578125" style="140" customWidth="1"/>
    <col min="1813" max="2053" width="9.140625" style="140"/>
    <col min="2054" max="2055" width="22.28515625" style="140" customWidth="1"/>
    <col min="2056" max="2056" width="3.85546875" style="140" customWidth="1"/>
    <col min="2057" max="2057" width="16.42578125" style="140" customWidth="1"/>
    <col min="2058" max="2058" width="16.28515625" style="140" customWidth="1"/>
    <col min="2059" max="2061" width="0" style="140" hidden="1" customWidth="1"/>
    <col min="2062" max="2062" width="18.5703125" style="140" customWidth="1"/>
    <col min="2063" max="2063" width="20.5703125" style="140" customWidth="1"/>
    <col min="2064" max="2065" width="0" style="140" hidden="1" customWidth="1"/>
    <col min="2066" max="2066" width="26.140625" style="140" customWidth="1"/>
    <col min="2067" max="2067" width="15.5703125" style="140" customWidth="1"/>
    <col min="2068" max="2068" width="19.42578125" style="140" customWidth="1"/>
    <col min="2069" max="2309" width="9.140625" style="140"/>
    <col min="2310" max="2311" width="22.28515625" style="140" customWidth="1"/>
    <col min="2312" max="2312" width="3.85546875" style="140" customWidth="1"/>
    <col min="2313" max="2313" width="16.42578125" style="140" customWidth="1"/>
    <col min="2314" max="2314" width="16.28515625" style="140" customWidth="1"/>
    <col min="2315" max="2317" width="0" style="140" hidden="1" customWidth="1"/>
    <col min="2318" max="2318" width="18.5703125" style="140" customWidth="1"/>
    <col min="2319" max="2319" width="20.5703125" style="140" customWidth="1"/>
    <col min="2320" max="2321" width="0" style="140" hidden="1" customWidth="1"/>
    <col min="2322" max="2322" width="26.140625" style="140" customWidth="1"/>
    <col min="2323" max="2323" width="15.5703125" style="140" customWidth="1"/>
    <col min="2324" max="2324" width="19.42578125" style="140" customWidth="1"/>
    <col min="2325" max="2565" width="9.140625" style="140"/>
    <col min="2566" max="2567" width="22.28515625" style="140" customWidth="1"/>
    <col min="2568" max="2568" width="3.85546875" style="140" customWidth="1"/>
    <col min="2569" max="2569" width="16.42578125" style="140" customWidth="1"/>
    <col min="2570" max="2570" width="16.28515625" style="140" customWidth="1"/>
    <col min="2571" max="2573" width="0" style="140" hidden="1" customWidth="1"/>
    <col min="2574" max="2574" width="18.5703125" style="140" customWidth="1"/>
    <col min="2575" max="2575" width="20.5703125" style="140" customWidth="1"/>
    <col min="2576" max="2577" width="0" style="140" hidden="1" customWidth="1"/>
    <col min="2578" max="2578" width="26.140625" style="140" customWidth="1"/>
    <col min="2579" max="2579" width="15.5703125" style="140" customWidth="1"/>
    <col min="2580" max="2580" width="19.42578125" style="140" customWidth="1"/>
    <col min="2581" max="2821" width="9.140625" style="140"/>
    <col min="2822" max="2823" width="22.28515625" style="140" customWidth="1"/>
    <col min="2824" max="2824" width="3.85546875" style="140" customWidth="1"/>
    <col min="2825" max="2825" width="16.42578125" style="140" customWidth="1"/>
    <col min="2826" max="2826" width="16.28515625" style="140" customWidth="1"/>
    <col min="2827" max="2829" width="0" style="140" hidden="1" customWidth="1"/>
    <col min="2830" max="2830" width="18.5703125" style="140" customWidth="1"/>
    <col min="2831" max="2831" width="20.5703125" style="140" customWidth="1"/>
    <col min="2832" max="2833" width="0" style="140" hidden="1" customWidth="1"/>
    <col min="2834" max="2834" width="26.140625" style="140" customWidth="1"/>
    <col min="2835" max="2835" width="15.5703125" style="140" customWidth="1"/>
    <col min="2836" max="2836" width="19.42578125" style="140" customWidth="1"/>
    <col min="2837" max="3077" width="9.140625" style="140"/>
    <col min="3078" max="3079" width="22.28515625" style="140" customWidth="1"/>
    <col min="3080" max="3080" width="3.85546875" style="140" customWidth="1"/>
    <col min="3081" max="3081" width="16.42578125" style="140" customWidth="1"/>
    <col min="3082" max="3082" width="16.28515625" style="140" customWidth="1"/>
    <col min="3083" max="3085" width="0" style="140" hidden="1" customWidth="1"/>
    <col min="3086" max="3086" width="18.5703125" style="140" customWidth="1"/>
    <col min="3087" max="3087" width="20.5703125" style="140" customWidth="1"/>
    <col min="3088" max="3089" width="0" style="140" hidden="1" customWidth="1"/>
    <col min="3090" max="3090" width="26.140625" style="140" customWidth="1"/>
    <col min="3091" max="3091" width="15.5703125" style="140" customWidth="1"/>
    <col min="3092" max="3092" width="19.42578125" style="140" customWidth="1"/>
    <col min="3093" max="3333" width="9.140625" style="140"/>
    <col min="3334" max="3335" width="22.28515625" style="140" customWidth="1"/>
    <col min="3336" max="3336" width="3.85546875" style="140" customWidth="1"/>
    <col min="3337" max="3337" width="16.42578125" style="140" customWidth="1"/>
    <col min="3338" max="3338" width="16.28515625" style="140" customWidth="1"/>
    <col min="3339" max="3341" width="0" style="140" hidden="1" customWidth="1"/>
    <col min="3342" max="3342" width="18.5703125" style="140" customWidth="1"/>
    <col min="3343" max="3343" width="20.5703125" style="140" customWidth="1"/>
    <col min="3344" max="3345" width="0" style="140" hidden="1" customWidth="1"/>
    <col min="3346" max="3346" width="26.140625" style="140" customWidth="1"/>
    <col min="3347" max="3347" width="15.5703125" style="140" customWidth="1"/>
    <col min="3348" max="3348" width="19.42578125" style="140" customWidth="1"/>
    <col min="3349" max="3589" width="9.140625" style="140"/>
    <col min="3590" max="3591" width="22.28515625" style="140" customWidth="1"/>
    <col min="3592" max="3592" width="3.85546875" style="140" customWidth="1"/>
    <col min="3593" max="3593" width="16.42578125" style="140" customWidth="1"/>
    <col min="3594" max="3594" width="16.28515625" style="140" customWidth="1"/>
    <col min="3595" max="3597" width="0" style="140" hidden="1" customWidth="1"/>
    <col min="3598" max="3598" width="18.5703125" style="140" customWidth="1"/>
    <col min="3599" max="3599" width="20.5703125" style="140" customWidth="1"/>
    <col min="3600" max="3601" width="0" style="140" hidden="1" customWidth="1"/>
    <col min="3602" max="3602" width="26.140625" style="140" customWidth="1"/>
    <col min="3603" max="3603" width="15.5703125" style="140" customWidth="1"/>
    <col min="3604" max="3604" width="19.42578125" style="140" customWidth="1"/>
    <col min="3605" max="3845" width="9.140625" style="140"/>
    <col min="3846" max="3847" width="22.28515625" style="140" customWidth="1"/>
    <col min="3848" max="3848" width="3.85546875" style="140" customWidth="1"/>
    <col min="3849" max="3849" width="16.42578125" style="140" customWidth="1"/>
    <col min="3850" max="3850" width="16.28515625" style="140" customWidth="1"/>
    <col min="3851" max="3853" width="0" style="140" hidden="1" customWidth="1"/>
    <col min="3854" max="3854" width="18.5703125" style="140" customWidth="1"/>
    <col min="3855" max="3855" width="20.5703125" style="140" customWidth="1"/>
    <col min="3856" max="3857" width="0" style="140" hidden="1" customWidth="1"/>
    <col min="3858" max="3858" width="26.140625" style="140" customWidth="1"/>
    <col min="3859" max="3859" width="15.5703125" style="140" customWidth="1"/>
    <col min="3860" max="3860" width="19.42578125" style="140" customWidth="1"/>
    <col min="3861" max="4101" width="9.140625" style="140"/>
    <col min="4102" max="4103" width="22.28515625" style="140" customWidth="1"/>
    <col min="4104" max="4104" width="3.85546875" style="140" customWidth="1"/>
    <col min="4105" max="4105" width="16.42578125" style="140" customWidth="1"/>
    <col min="4106" max="4106" width="16.28515625" style="140" customWidth="1"/>
    <col min="4107" max="4109" width="0" style="140" hidden="1" customWidth="1"/>
    <col min="4110" max="4110" width="18.5703125" style="140" customWidth="1"/>
    <col min="4111" max="4111" width="20.5703125" style="140" customWidth="1"/>
    <col min="4112" max="4113" width="0" style="140" hidden="1" customWidth="1"/>
    <col min="4114" max="4114" width="26.140625" style="140" customWidth="1"/>
    <col min="4115" max="4115" width="15.5703125" style="140" customWidth="1"/>
    <col min="4116" max="4116" width="19.42578125" style="140" customWidth="1"/>
    <col min="4117" max="4357" width="9.140625" style="140"/>
    <col min="4358" max="4359" width="22.28515625" style="140" customWidth="1"/>
    <col min="4360" max="4360" width="3.85546875" style="140" customWidth="1"/>
    <col min="4361" max="4361" width="16.42578125" style="140" customWidth="1"/>
    <col min="4362" max="4362" width="16.28515625" style="140" customWidth="1"/>
    <col min="4363" max="4365" width="0" style="140" hidden="1" customWidth="1"/>
    <col min="4366" max="4366" width="18.5703125" style="140" customWidth="1"/>
    <col min="4367" max="4367" width="20.5703125" style="140" customWidth="1"/>
    <col min="4368" max="4369" width="0" style="140" hidden="1" customWidth="1"/>
    <col min="4370" max="4370" width="26.140625" style="140" customWidth="1"/>
    <col min="4371" max="4371" width="15.5703125" style="140" customWidth="1"/>
    <col min="4372" max="4372" width="19.42578125" style="140" customWidth="1"/>
    <col min="4373" max="4613" width="9.140625" style="140"/>
    <col min="4614" max="4615" width="22.28515625" style="140" customWidth="1"/>
    <col min="4616" max="4616" width="3.85546875" style="140" customWidth="1"/>
    <col min="4617" max="4617" width="16.42578125" style="140" customWidth="1"/>
    <col min="4618" max="4618" width="16.28515625" style="140" customWidth="1"/>
    <col min="4619" max="4621" width="0" style="140" hidden="1" customWidth="1"/>
    <col min="4622" max="4622" width="18.5703125" style="140" customWidth="1"/>
    <col min="4623" max="4623" width="20.5703125" style="140" customWidth="1"/>
    <col min="4624" max="4625" width="0" style="140" hidden="1" customWidth="1"/>
    <col min="4626" max="4626" width="26.140625" style="140" customWidth="1"/>
    <col min="4627" max="4627" width="15.5703125" style="140" customWidth="1"/>
    <col min="4628" max="4628" width="19.42578125" style="140" customWidth="1"/>
    <col min="4629" max="4869" width="9.140625" style="140"/>
    <col min="4870" max="4871" width="22.28515625" style="140" customWidth="1"/>
    <col min="4872" max="4872" width="3.85546875" style="140" customWidth="1"/>
    <col min="4873" max="4873" width="16.42578125" style="140" customWidth="1"/>
    <col min="4874" max="4874" width="16.28515625" style="140" customWidth="1"/>
    <col min="4875" max="4877" width="0" style="140" hidden="1" customWidth="1"/>
    <col min="4878" max="4878" width="18.5703125" style="140" customWidth="1"/>
    <col min="4879" max="4879" width="20.5703125" style="140" customWidth="1"/>
    <col min="4880" max="4881" width="0" style="140" hidden="1" customWidth="1"/>
    <col min="4882" max="4882" width="26.140625" style="140" customWidth="1"/>
    <col min="4883" max="4883" width="15.5703125" style="140" customWidth="1"/>
    <col min="4884" max="4884" width="19.42578125" style="140" customWidth="1"/>
    <col min="4885" max="5125" width="9.140625" style="140"/>
    <col min="5126" max="5127" width="22.28515625" style="140" customWidth="1"/>
    <col min="5128" max="5128" width="3.85546875" style="140" customWidth="1"/>
    <col min="5129" max="5129" width="16.42578125" style="140" customWidth="1"/>
    <col min="5130" max="5130" width="16.28515625" style="140" customWidth="1"/>
    <col min="5131" max="5133" width="0" style="140" hidden="1" customWidth="1"/>
    <col min="5134" max="5134" width="18.5703125" style="140" customWidth="1"/>
    <col min="5135" max="5135" width="20.5703125" style="140" customWidth="1"/>
    <col min="5136" max="5137" width="0" style="140" hidden="1" customWidth="1"/>
    <col min="5138" max="5138" width="26.140625" style="140" customWidth="1"/>
    <col min="5139" max="5139" width="15.5703125" style="140" customWidth="1"/>
    <col min="5140" max="5140" width="19.42578125" style="140" customWidth="1"/>
    <col min="5141" max="5381" width="9.140625" style="140"/>
    <col min="5382" max="5383" width="22.28515625" style="140" customWidth="1"/>
    <col min="5384" max="5384" width="3.85546875" style="140" customWidth="1"/>
    <col min="5385" max="5385" width="16.42578125" style="140" customWidth="1"/>
    <col min="5386" max="5386" width="16.28515625" style="140" customWidth="1"/>
    <col min="5387" max="5389" width="0" style="140" hidden="1" customWidth="1"/>
    <col min="5390" max="5390" width="18.5703125" style="140" customWidth="1"/>
    <col min="5391" max="5391" width="20.5703125" style="140" customWidth="1"/>
    <col min="5392" max="5393" width="0" style="140" hidden="1" customWidth="1"/>
    <col min="5394" max="5394" width="26.140625" style="140" customWidth="1"/>
    <col min="5395" max="5395" width="15.5703125" style="140" customWidth="1"/>
    <col min="5396" max="5396" width="19.42578125" style="140" customWidth="1"/>
    <col min="5397" max="5637" width="9.140625" style="140"/>
    <col min="5638" max="5639" width="22.28515625" style="140" customWidth="1"/>
    <col min="5640" max="5640" width="3.85546875" style="140" customWidth="1"/>
    <col min="5641" max="5641" width="16.42578125" style="140" customWidth="1"/>
    <col min="5642" max="5642" width="16.28515625" style="140" customWidth="1"/>
    <col min="5643" max="5645" width="0" style="140" hidden="1" customWidth="1"/>
    <col min="5646" max="5646" width="18.5703125" style="140" customWidth="1"/>
    <col min="5647" max="5647" width="20.5703125" style="140" customWidth="1"/>
    <col min="5648" max="5649" width="0" style="140" hidden="1" customWidth="1"/>
    <col min="5650" max="5650" width="26.140625" style="140" customWidth="1"/>
    <col min="5651" max="5651" width="15.5703125" style="140" customWidth="1"/>
    <col min="5652" max="5652" width="19.42578125" style="140" customWidth="1"/>
    <col min="5653" max="5893" width="9.140625" style="140"/>
    <col min="5894" max="5895" width="22.28515625" style="140" customWidth="1"/>
    <col min="5896" max="5896" width="3.85546875" style="140" customWidth="1"/>
    <col min="5897" max="5897" width="16.42578125" style="140" customWidth="1"/>
    <col min="5898" max="5898" width="16.28515625" style="140" customWidth="1"/>
    <col min="5899" max="5901" width="0" style="140" hidden="1" customWidth="1"/>
    <col min="5902" max="5902" width="18.5703125" style="140" customWidth="1"/>
    <col min="5903" max="5903" width="20.5703125" style="140" customWidth="1"/>
    <col min="5904" max="5905" width="0" style="140" hidden="1" customWidth="1"/>
    <col min="5906" max="5906" width="26.140625" style="140" customWidth="1"/>
    <col min="5907" max="5907" width="15.5703125" style="140" customWidth="1"/>
    <col min="5908" max="5908" width="19.42578125" style="140" customWidth="1"/>
    <col min="5909" max="6149" width="9.140625" style="140"/>
    <col min="6150" max="6151" width="22.28515625" style="140" customWidth="1"/>
    <col min="6152" max="6152" width="3.85546875" style="140" customWidth="1"/>
    <col min="6153" max="6153" width="16.42578125" style="140" customWidth="1"/>
    <col min="6154" max="6154" width="16.28515625" style="140" customWidth="1"/>
    <col min="6155" max="6157" width="0" style="140" hidden="1" customWidth="1"/>
    <col min="6158" max="6158" width="18.5703125" style="140" customWidth="1"/>
    <col min="6159" max="6159" width="20.5703125" style="140" customWidth="1"/>
    <col min="6160" max="6161" width="0" style="140" hidden="1" customWidth="1"/>
    <col min="6162" max="6162" width="26.140625" style="140" customWidth="1"/>
    <col min="6163" max="6163" width="15.5703125" style="140" customWidth="1"/>
    <col min="6164" max="6164" width="19.42578125" style="140" customWidth="1"/>
    <col min="6165" max="6405" width="9.140625" style="140"/>
    <col min="6406" max="6407" width="22.28515625" style="140" customWidth="1"/>
    <col min="6408" max="6408" width="3.85546875" style="140" customWidth="1"/>
    <col min="6409" max="6409" width="16.42578125" style="140" customWidth="1"/>
    <col min="6410" max="6410" width="16.28515625" style="140" customWidth="1"/>
    <col min="6411" max="6413" width="0" style="140" hidden="1" customWidth="1"/>
    <col min="6414" max="6414" width="18.5703125" style="140" customWidth="1"/>
    <col min="6415" max="6415" width="20.5703125" style="140" customWidth="1"/>
    <col min="6416" max="6417" width="0" style="140" hidden="1" customWidth="1"/>
    <col min="6418" max="6418" width="26.140625" style="140" customWidth="1"/>
    <col min="6419" max="6419" width="15.5703125" style="140" customWidth="1"/>
    <col min="6420" max="6420" width="19.42578125" style="140" customWidth="1"/>
    <col min="6421" max="6661" width="9.140625" style="140"/>
    <col min="6662" max="6663" width="22.28515625" style="140" customWidth="1"/>
    <col min="6664" max="6664" width="3.85546875" style="140" customWidth="1"/>
    <col min="6665" max="6665" width="16.42578125" style="140" customWidth="1"/>
    <col min="6666" max="6666" width="16.28515625" style="140" customWidth="1"/>
    <col min="6667" max="6669" width="0" style="140" hidden="1" customWidth="1"/>
    <col min="6670" max="6670" width="18.5703125" style="140" customWidth="1"/>
    <col min="6671" max="6671" width="20.5703125" style="140" customWidth="1"/>
    <col min="6672" max="6673" width="0" style="140" hidden="1" customWidth="1"/>
    <col min="6674" max="6674" width="26.140625" style="140" customWidth="1"/>
    <col min="6675" max="6675" width="15.5703125" style="140" customWidth="1"/>
    <col min="6676" max="6676" width="19.42578125" style="140" customWidth="1"/>
    <col min="6677" max="6917" width="9.140625" style="140"/>
    <col min="6918" max="6919" width="22.28515625" style="140" customWidth="1"/>
    <col min="6920" max="6920" width="3.85546875" style="140" customWidth="1"/>
    <col min="6921" max="6921" width="16.42578125" style="140" customWidth="1"/>
    <col min="6922" max="6922" width="16.28515625" style="140" customWidth="1"/>
    <col min="6923" max="6925" width="0" style="140" hidden="1" customWidth="1"/>
    <col min="6926" max="6926" width="18.5703125" style="140" customWidth="1"/>
    <col min="6927" max="6927" width="20.5703125" style="140" customWidth="1"/>
    <col min="6928" max="6929" width="0" style="140" hidden="1" customWidth="1"/>
    <col min="6930" max="6930" width="26.140625" style="140" customWidth="1"/>
    <col min="6931" max="6931" width="15.5703125" style="140" customWidth="1"/>
    <col min="6932" max="6932" width="19.42578125" style="140" customWidth="1"/>
    <col min="6933" max="7173" width="9.140625" style="140"/>
    <col min="7174" max="7175" width="22.28515625" style="140" customWidth="1"/>
    <col min="7176" max="7176" width="3.85546875" style="140" customWidth="1"/>
    <col min="7177" max="7177" width="16.42578125" style="140" customWidth="1"/>
    <col min="7178" max="7178" width="16.28515625" style="140" customWidth="1"/>
    <col min="7179" max="7181" width="0" style="140" hidden="1" customWidth="1"/>
    <col min="7182" max="7182" width="18.5703125" style="140" customWidth="1"/>
    <col min="7183" max="7183" width="20.5703125" style="140" customWidth="1"/>
    <col min="7184" max="7185" width="0" style="140" hidden="1" customWidth="1"/>
    <col min="7186" max="7186" width="26.140625" style="140" customWidth="1"/>
    <col min="7187" max="7187" width="15.5703125" style="140" customWidth="1"/>
    <col min="7188" max="7188" width="19.42578125" style="140" customWidth="1"/>
    <col min="7189" max="7429" width="9.140625" style="140"/>
    <col min="7430" max="7431" width="22.28515625" style="140" customWidth="1"/>
    <col min="7432" max="7432" width="3.85546875" style="140" customWidth="1"/>
    <col min="7433" max="7433" width="16.42578125" style="140" customWidth="1"/>
    <col min="7434" max="7434" width="16.28515625" style="140" customWidth="1"/>
    <col min="7435" max="7437" width="0" style="140" hidden="1" customWidth="1"/>
    <col min="7438" max="7438" width="18.5703125" style="140" customWidth="1"/>
    <col min="7439" max="7439" width="20.5703125" style="140" customWidth="1"/>
    <col min="7440" max="7441" width="0" style="140" hidden="1" customWidth="1"/>
    <col min="7442" max="7442" width="26.140625" style="140" customWidth="1"/>
    <col min="7443" max="7443" width="15.5703125" style="140" customWidth="1"/>
    <col min="7444" max="7444" width="19.42578125" style="140" customWidth="1"/>
    <col min="7445" max="7685" width="9.140625" style="140"/>
    <col min="7686" max="7687" width="22.28515625" style="140" customWidth="1"/>
    <col min="7688" max="7688" width="3.85546875" style="140" customWidth="1"/>
    <col min="7689" max="7689" width="16.42578125" style="140" customWidth="1"/>
    <col min="7690" max="7690" width="16.28515625" style="140" customWidth="1"/>
    <col min="7691" max="7693" width="0" style="140" hidden="1" customWidth="1"/>
    <col min="7694" max="7694" width="18.5703125" style="140" customWidth="1"/>
    <col min="7695" max="7695" width="20.5703125" style="140" customWidth="1"/>
    <col min="7696" max="7697" width="0" style="140" hidden="1" customWidth="1"/>
    <col min="7698" max="7698" width="26.140625" style="140" customWidth="1"/>
    <col min="7699" max="7699" width="15.5703125" style="140" customWidth="1"/>
    <col min="7700" max="7700" width="19.42578125" style="140" customWidth="1"/>
    <col min="7701" max="7941" width="9.140625" style="140"/>
    <col min="7942" max="7943" width="22.28515625" style="140" customWidth="1"/>
    <col min="7944" max="7944" width="3.85546875" style="140" customWidth="1"/>
    <col min="7945" max="7945" width="16.42578125" style="140" customWidth="1"/>
    <col min="7946" max="7946" width="16.28515625" style="140" customWidth="1"/>
    <col min="7947" max="7949" width="0" style="140" hidden="1" customWidth="1"/>
    <col min="7950" max="7950" width="18.5703125" style="140" customWidth="1"/>
    <col min="7951" max="7951" width="20.5703125" style="140" customWidth="1"/>
    <col min="7952" max="7953" width="0" style="140" hidden="1" customWidth="1"/>
    <col min="7954" max="7954" width="26.140625" style="140" customWidth="1"/>
    <col min="7955" max="7955" width="15.5703125" style="140" customWidth="1"/>
    <col min="7956" max="7956" width="19.42578125" style="140" customWidth="1"/>
    <col min="7957" max="8197" width="9.140625" style="140"/>
    <col min="8198" max="8199" width="22.28515625" style="140" customWidth="1"/>
    <col min="8200" max="8200" width="3.85546875" style="140" customWidth="1"/>
    <col min="8201" max="8201" width="16.42578125" style="140" customWidth="1"/>
    <col min="8202" max="8202" width="16.28515625" style="140" customWidth="1"/>
    <col min="8203" max="8205" width="0" style="140" hidden="1" customWidth="1"/>
    <col min="8206" max="8206" width="18.5703125" style="140" customWidth="1"/>
    <col min="8207" max="8207" width="20.5703125" style="140" customWidth="1"/>
    <col min="8208" max="8209" width="0" style="140" hidden="1" customWidth="1"/>
    <col min="8210" max="8210" width="26.140625" style="140" customWidth="1"/>
    <col min="8211" max="8211" width="15.5703125" style="140" customWidth="1"/>
    <col min="8212" max="8212" width="19.42578125" style="140" customWidth="1"/>
    <col min="8213" max="8453" width="9.140625" style="140"/>
    <col min="8454" max="8455" width="22.28515625" style="140" customWidth="1"/>
    <col min="8456" max="8456" width="3.85546875" style="140" customWidth="1"/>
    <col min="8457" max="8457" width="16.42578125" style="140" customWidth="1"/>
    <col min="8458" max="8458" width="16.28515625" style="140" customWidth="1"/>
    <col min="8459" max="8461" width="0" style="140" hidden="1" customWidth="1"/>
    <col min="8462" max="8462" width="18.5703125" style="140" customWidth="1"/>
    <col min="8463" max="8463" width="20.5703125" style="140" customWidth="1"/>
    <col min="8464" max="8465" width="0" style="140" hidden="1" customWidth="1"/>
    <col min="8466" max="8466" width="26.140625" style="140" customWidth="1"/>
    <col min="8467" max="8467" width="15.5703125" style="140" customWidth="1"/>
    <col min="8468" max="8468" width="19.42578125" style="140" customWidth="1"/>
    <col min="8469" max="8709" width="9.140625" style="140"/>
    <col min="8710" max="8711" width="22.28515625" style="140" customWidth="1"/>
    <col min="8712" max="8712" width="3.85546875" style="140" customWidth="1"/>
    <col min="8713" max="8713" width="16.42578125" style="140" customWidth="1"/>
    <col min="8714" max="8714" width="16.28515625" style="140" customWidth="1"/>
    <col min="8715" max="8717" width="0" style="140" hidden="1" customWidth="1"/>
    <col min="8718" max="8718" width="18.5703125" style="140" customWidth="1"/>
    <col min="8719" max="8719" width="20.5703125" style="140" customWidth="1"/>
    <col min="8720" max="8721" width="0" style="140" hidden="1" customWidth="1"/>
    <col min="8722" max="8722" width="26.140625" style="140" customWidth="1"/>
    <col min="8723" max="8723" width="15.5703125" style="140" customWidth="1"/>
    <col min="8724" max="8724" width="19.42578125" style="140" customWidth="1"/>
    <col min="8725" max="8965" width="9.140625" style="140"/>
    <col min="8966" max="8967" width="22.28515625" style="140" customWidth="1"/>
    <col min="8968" max="8968" width="3.85546875" style="140" customWidth="1"/>
    <col min="8969" max="8969" width="16.42578125" style="140" customWidth="1"/>
    <col min="8970" max="8970" width="16.28515625" style="140" customWidth="1"/>
    <col min="8971" max="8973" width="0" style="140" hidden="1" customWidth="1"/>
    <col min="8974" max="8974" width="18.5703125" style="140" customWidth="1"/>
    <col min="8975" max="8975" width="20.5703125" style="140" customWidth="1"/>
    <col min="8976" max="8977" width="0" style="140" hidden="1" customWidth="1"/>
    <col min="8978" max="8978" width="26.140625" style="140" customWidth="1"/>
    <col min="8979" max="8979" width="15.5703125" style="140" customWidth="1"/>
    <col min="8980" max="8980" width="19.42578125" style="140" customWidth="1"/>
    <col min="8981" max="9221" width="9.140625" style="140"/>
    <col min="9222" max="9223" width="22.28515625" style="140" customWidth="1"/>
    <col min="9224" max="9224" width="3.85546875" style="140" customWidth="1"/>
    <col min="9225" max="9225" width="16.42578125" style="140" customWidth="1"/>
    <col min="9226" max="9226" width="16.28515625" style="140" customWidth="1"/>
    <col min="9227" max="9229" width="0" style="140" hidden="1" customWidth="1"/>
    <col min="9230" max="9230" width="18.5703125" style="140" customWidth="1"/>
    <col min="9231" max="9231" width="20.5703125" style="140" customWidth="1"/>
    <col min="9232" max="9233" width="0" style="140" hidden="1" customWidth="1"/>
    <col min="9234" max="9234" width="26.140625" style="140" customWidth="1"/>
    <col min="9235" max="9235" width="15.5703125" style="140" customWidth="1"/>
    <col min="9236" max="9236" width="19.42578125" style="140" customWidth="1"/>
    <col min="9237" max="9477" width="9.140625" style="140"/>
    <col min="9478" max="9479" width="22.28515625" style="140" customWidth="1"/>
    <col min="9480" max="9480" width="3.85546875" style="140" customWidth="1"/>
    <col min="9481" max="9481" width="16.42578125" style="140" customWidth="1"/>
    <col min="9482" max="9482" width="16.28515625" style="140" customWidth="1"/>
    <col min="9483" max="9485" width="0" style="140" hidden="1" customWidth="1"/>
    <col min="9486" max="9486" width="18.5703125" style="140" customWidth="1"/>
    <col min="9487" max="9487" width="20.5703125" style="140" customWidth="1"/>
    <col min="9488" max="9489" width="0" style="140" hidden="1" customWidth="1"/>
    <col min="9490" max="9490" width="26.140625" style="140" customWidth="1"/>
    <col min="9491" max="9491" width="15.5703125" style="140" customWidth="1"/>
    <col min="9492" max="9492" width="19.42578125" style="140" customWidth="1"/>
    <col min="9493" max="9733" width="9.140625" style="140"/>
    <col min="9734" max="9735" width="22.28515625" style="140" customWidth="1"/>
    <col min="9736" max="9736" width="3.85546875" style="140" customWidth="1"/>
    <col min="9737" max="9737" width="16.42578125" style="140" customWidth="1"/>
    <col min="9738" max="9738" width="16.28515625" style="140" customWidth="1"/>
    <col min="9739" max="9741" width="0" style="140" hidden="1" customWidth="1"/>
    <col min="9742" max="9742" width="18.5703125" style="140" customWidth="1"/>
    <col min="9743" max="9743" width="20.5703125" style="140" customWidth="1"/>
    <col min="9744" max="9745" width="0" style="140" hidden="1" customWidth="1"/>
    <col min="9746" max="9746" width="26.140625" style="140" customWidth="1"/>
    <col min="9747" max="9747" width="15.5703125" style="140" customWidth="1"/>
    <col min="9748" max="9748" width="19.42578125" style="140" customWidth="1"/>
    <col min="9749" max="9989" width="9.140625" style="140"/>
    <col min="9990" max="9991" width="22.28515625" style="140" customWidth="1"/>
    <col min="9992" max="9992" width="3.85546875" style="140" customWidth="1"/>
    <col min="9993" max="9993" width="16.42578125" style="140" customWidth="1"/>
    <col min="9994" max="9994" width="16.28515625" style="140" customWidth="1"/>
    <col min="9995" max="9997" width="0" style="140" hidden="1" customWidth="1"/>
    <col min="9998" max="9998" width="18.5703125" style="140" customWidth="1"/>
    <col min="9999" max="9999" width="20.5703125" style="140" customWidth="1"/>
    <col min="10000" max="10001" width="0" style="140" hidden="1" customWidth="1"/>
    <col min="10002" max="10002" width="26.140625" style="140" customWidth="1"/>
    <col min="10003" max="10003" width="15.5703125" style="140" customWidth="1"/>
    <col min="10004" max="10004" width="19.42578125" style="140" customWidth="1"/>
    <col min="10005" max="10245" width="9.140625" style="140"/>
    <col min="10246" max="10247" width="22.28515625" style="140" customWidth="1"/>
    <col min="10248" max="10248" width="3.85546875" style="140" customWidth="1"/>
    <col min="10249" max="10249" width="16.42578125" style="140" customWidth="1"/>
    <col min="10250" max="10250" width="16.28515625" style="140" customWidth="1"/>
    <col min="10251" max="10253" width="0" style="140" hidden="1" customWidth="1"/>
    <col min="10254" max="10254" width="18.5703125" style="140" customWidth="1"/>
    <col min="10255" max="10255" width="20.5703125" style="140" customWidth="1"/>
    <col min="10256" max="10257" width="0" style="140" hidden="1" customWidth="1"/>
    <col min="10258" max="10258" width="26.140625" style="140" customWidth="1"/>
    <col min="10259" max="10259" width="15.5703125" style="140" customWidth="1"/>
    <col min="10260" max="10260" width="19.42578125" style="140" customWidth="1"/>
    <col min="10261" max="10501" width="9.140625" style="140"/>
    <col min="10502" max="10503" width="22.28515625" style="140" customWidth="1"/>
    <col min="10504" max="10504" width="3.85546875" style="140" customWidth="1"/>
    <col min="10505" max="10505" width="16.42578125" style="140" customWidth="1"/>
    <col min="10506" max="10506" width="16.28515625" style="140" customWidth="1"/>
    <col min="10507" max="10509" width="0" style="140" hidden="1" customWidth="1"/>
    <col min="10510" max="10510" width="18.5703125" style="140" customWidth="1"/>
    <col min="10511" max="10511" width="20.5703125" style="140" customWidth="1"/>
    <col min="10512" max="10513" width="0" style="140" hidden="1" customWidth="1"/>
    <col min="10514" max="10514" width="26.140625" style="140" customWidth="1"/>
    <col min="10515" max="10515" width="15.5703125" style="140" customWidth="1"/>
    <col min="10516" max="10516" width="19.42578125" style="140" customWidth="1"/>
    <col min="10517" max="10757" width="9.140625" style="140"/>
    <col min="10758" max="10759" width="22.28515625" style="140" customWidth="1"/>
    <col min="10760" max="10760" width="3.85546875" style="140" customWidth="1"/>
    <col min="10761" max="10761" width="16.42578125" style="140" customWidth="1"/>
    <col min="10762" max="10762" width="16.28515625" style="140" customWidth="1"/>
    <col min="10763" max="10765" width="0" style="140" hidden="1" customWidth="1"/>
    <col min="10766" max="10766" width="18.5703125" style="140" customWidth="1"/>
    <col min="10767" max="10767" width="20.5703125" style="140" customWidth="1"/>
    <col min="10768" max="10769" width="0" style="140" hidden="1" customWidth="1"/>
    <col min="10770" max="10770" width="26.140625" style="140" customWidth="1"/>
    <col min="10771" max="10771" width="15.5703125" style="140" customWidth="1"/>
    <col min="10772" max="10772" width="19.42578125" style="140" customWidth="1"/>
    <col min="10773" max="11013" width="9.140625" style="140"/>
    <col min="11014" max="11015" width="22.28515625" style="140" customWidth="1"/>
    <col min="11016" max="11016" width="3.85546875" style="140" customWidth="1"/>
    <col min="11017" max="11017" width="16.42578125" style="140" customWidth="1"/>
    <col min="11018" max="11018" width="16.28515625" style="140" customWidth="1"/>
    <col min="11019" max="11021" width="0" style="140" hidden="1" customWidth="1"/>
    <col min="11022" max="11022" width="18.5703125" style="140" customWidth="1"/>
    <col min="11023" max="11023" width="20.5703125" style="140" customWidth="1"/>
    <col min="11024" max="11025" width="0" style="140" hidden="1" customWidth="1"/>
    <col min="11026" max="11026" width="26.140625" style="140" customWidth="1"/>
    <col min="11027" max="11027" width="15.5703125" style="140" customWidth="1"/>
    <col min="11028" max="11028" width="19.42578125" style="140" customWidth="1"/>
    <col min="11029" max="11269" width="9.140625" style="140"/>
    <col min="11270" max="11271" width="22.28515625" style="140" customWidth="1"/>
    <col min="11272" max="11272" width="3.85546875" style="140" customWidth="1"/>
    <col min="11273" max="11273" width="16.42578125" style="140" customWidth="1"/>
    <col min="11274" max="11274" width="16.28515625" style="140" customWidth="1"/>
    <col min="11275" max="11277" width="0" style="140" hidden="1" customWidth="1"/>
    <col min="11278" max="11278" width="18.5703125" style="140" customWidth="1"/>
    <col min="11279" max="11279" width="20.5703125" style="140" customWidth="1"/>
    <col min="11280" max="11281" width="0" style="140" hidden="1" customWidth="1"/>
    <col min="11282" max="11282" width="26.140625" style="140" customWidth="1"/>
    <col min="11283" max="11283" width="15.5703125" style="140" customWidth="1"/>
    <col min="11284" max="11284" width="19.42578125" style="140" customWidth="1"/>
    <col min="11285" max="11525" width="9.140625" style="140"/>
    <col min="11526" max="11527" width="22.28515625" style="140" customWidth="1"/>
    <col min="11528" max="11528" width="3.85546875" style="140" customWidth="1"/>
    <col min="11529" max="11529" width="16.42578125" style="140" customWidth="1"/>
    <col min="11530" max="11530" width="16.28515625" style="140" customWidth="1"/>
    <col min="11531" max="11533" width="0" style="140" hidden="1" customWidth="1"/>
    <col min="11534" max="11534" width="18.5703125" style="140" customWidth="1"/>
    <col min="11535" max="11535" width="20.5703125" style="140" customWidth="1"/>
    <col min="11536" max="11537" width="0" style="140" hidden="1" customWidth="1"/>
    <col min="11538" max="11538" width="26.140625" style="140" customWidth="1"/>
    <col min="11539" max="11539" width="15.5703125" style="140" customWidth="1"/>
    <col min="11540" max="11540" width="19.42578125" style="140" customWidth="1"/>
    <col min="11541" max="11781" width="9.140625" style="140"/>
    <col min="11782" max="11783" width="22.28515625" style="140" customWidth="1"/>
    <col min="11784" max="11784" width="3.85546875" style="140" customWidth="1"/>
    <col min="11785" max="11785" width="16.42578125" style="140" customWidth="1"/>
    <col min="11786" max="11786" width="16.28515625" style="140" customWidth="1"/>
    <col min="11787" max="11789" width="0" style="140" hidden="1" customWidth="1"/>
    <col min="11790" max="11790" width="18.5703125" style="140" customWidth="1"/>
    <col min="11791" max="11791" width="20.5703125" style="140" customWidth="1"/>
    <col min="11792" max="11793" width="0" style="140" hidden="1" customWidth="1"/>
    <col min="11794" max="11794" width="26.140625" style="140" customWidth="1"/>
    <col min="11795" max="11795" width="15.5703125" style="140" customWidth="1"/>
    <col min="11796" max="11796" width="19.42578125" style="140" customWidth="1"/>
    <col min="11797" max="12037" width="9.140625" style="140"/>
    <col min="12038" max="12039" width="22.28515625" style="140" customWidth="1"/>
    <col min="12040" max="12040" width="3.85546875" style="140" customWidth="1"/>
    <col min="12041" max="12041" width="16.42578125" style="140" customWidth="1"/>
    <col min="12042" max="12042" width="16.28515625" style="140" customWidth="1"/>
    <col min="12043" max="12045" width="0" style="140" hidden="1" customWidth="1"/>
    <col min="12046" max="12046" width="18.5703125" style="140" customWidth="1"/>
    <col min="12047" max="12047" width="20.5703125" style="140" customWidth="1"/>
    <col min="12048" max="12049" width="0" style="140" hidden="1" customWidth="1"/>
    <col min="12050" max="12050" width="26.140625" style="140" customWidth="1"/>
    <col min="12051" max="12051" width="15.5703125" style="140" customWidth="1"/>
    <col min="12052" max="12052" width="19.42578125" style="140" customWidth="1"/>
    <col min="12053" max="12293" width="9.140625" style="140"/>
    <col min="12294" max="12295" width="22.28515625" style="140" customWidth="1"/>
    <col min="12296" max="12296" width="3.85546875" style="140" customWidth="1"/>
    <col min="12297" max="12297" width="16.42578125" style="140" customWidth="1"/>
    <col min="12298" max="12298" width="16.28515625" style="140" customWidth="1"/>
    <col min="12299" max="12301" width="0" style="140" hidden="1" customWidth="1"/>
    <col min="12302" max="12302" width="18.5703125" style="140" customWidth="1"/>
    <col min="12303" max="12303" width="20.5703125" style="140" customWidth="1"/>
    <col min="12304" max="12305" width="0" style="140" hidden="1" customWidth="1"/>
    <col min="12306" max="12306" width="26.140625" style="140" customWidth="1"/>
    <col min="12307" max="12307" width="15.5703125" style="140" customWidth="1"/>
    <col min="12308" max="12308" width="19.42578125" style="140" customWidth="1"/>
    <col min="12309" max="12549" width="9.140625" style="140"/>
    <col min="12550" max="12551" width="22.28515625" style="140" customWidth="1"/>
    <col min="12552" max="12552" width="3.85546875" style="140" customWidth="1"/>
    <col min="12553" max="12553" width="16.42578125" style="140" customWidth="1"/>
    <col min="12554" max="12554" width="16.28515625" style="140" customWidth="1"/>
    <col min="12555" max="12557" width="0" style="140" hidden="1" customWidth="1"/>
    <col min="12558" max="12558" width="18.5703125" style="140" customWidth="1"/>
    <col min="12559" max="12559" width="20.5703125" style="140" customWidth="1"/>
    <col min="12560" max="12561" width="0" style="140" hidden="1" customWidth="1"/>
    <col min="12562" max="12562" width="26.140625" style="140" customWidth="1"/>
    <col min="12563" max="12563" width="15.5703125" style="140" customWidth="1"/>
    <col min="12564" max="12564" width="19.42578125" style="140" customWidth="1"/>
    <col min="12565" max="12805" width="9.140625" style="140"/>
    <col min="12806" max="12807" width="22.28515625" style="140" customWidth="1"/>
    <col min="12808" max="12808" width="3.85546875" style="140" customWidth="1"/>
    <col min="12809" max="12809" width="16.42578125" style="140" customWidth="1"/>
    <col min="12810" max="12810" width="16.28515625" style="140" customWidth="1"/>
    <col min="12811" max="12813" width="0" style="140" hidden="1" customWidth="1"/>
    <col min="12814" max="12814" width="18.5703125" style="140" customWidth="1"/>
    <col min="12815" max="12815" width="20.5703125" style="140" customWidth="1"/>
    <col min="12816" max="12817" width="0" style="140" hidden="1" customWidth="1"/>
    <col min="12818" max="12818" width="26.140625" style="140" customWidth="1"/>
    <col min="12819" max="12819" width="15.5703125" style="140" customWidth="1"/>
    <col min="12820" max="12820" width="19.42578125" style="140" customWidth="1"/>
    <col min="12821" max="13061" width="9.140625" style="140"/>
    <col min="13062" max="13063" width="22.28515625" style="140" customWidth="1"/>
    <col min="13064" max="13064" width="3.85546875" style="140" customWidth="1"/>
    <col min="13065" max="13065" width="16.42578125" style="140" customWidth="1"/>
    <col min="13066" max="13066" width="16.28515625" style="140" customWidth="1"/>
    <col min="13067" max="13069" width="0" style="140" hidden="1" customWidth="1"/>
    <col min="13070" max="13070" width="18.5703125" style="140" customWidth="1"/>
    <col min="13071" max="13071" width="20.5703125" style="140" customWidth="1"/>
    <col min="13072" max="13073" width="0" style="140" hidden="1" customWidth="1"/>
    <col min="13074" max="13074" width="26.140625" style="140" customWidth="1"/>
    <col min="13075" max="13075" width="15.5703125" style="140" customWidth="1"/>
    <col min="13076" max="13076" width="19.42578125" style="140" customWidth="1"/>
    <col min="13077" max="13317" width="9.140625" style="140"/>
    <col min="13318" max="13319" width="22.28515625" style="140" customWidth="1"/>
    <col min="13320" max="13320" width="3.85546875" style="140" customWidth="1"/>
    <col min="13321" max="13321" width="16.42578125" style="140" customWidth="1"/>
    <col min="13322" max="13322" width="16.28515625" style="140" customWidth="1"/>
    <col min="13323" max="13325" width="0" style="140" hidden="1" customWidth="1"/>
    <col min="13326" max="13326" width="18.5703125" style="140" customWidth="1"/>
    <col min="13327" max="13327" width="20.5703125" style="140" customWidth="1"/>
    <col min="13328" max="13329" width="0" style="140" hidden="1" customWidth="1"/>
    <col min="13330" max="13330" width="26.140625" style="140" customWidth="1"/>
    <col min="13331" max="13331" width="15.5703125" style="140" customWidth="1"/>
    <col min="13332" max="13332" width="19.42578125" style="140" customWidth="1"/>
    <col min="13333" max="13573" width="9.140625" style="140"/>
    <col min="13574" max="13575" width="22.28515625" style="140" customWidth="1"/>
    <col min="13576" max="13576" width="3.85546875" style="140" customWidth="1"/>
    <col min="13577" max="13577" width="16.42578125" style="140" customWidth="1"/>
    <col min="13578" max="13578" width="16.28515625" style="140" customWidth="1"/>
    <col min="13579" max="13581" width="0" style="140" hidden="1" customWidth="1"/>
    <col min="13582" max="13582" width="18.5703125" style="140" customWidth="1"/>
    <col min="13583" max="13583" width="20.5703125" style="140" customWidth="1"/>
    <col min="13584" max="13585" width="0" style="140" hidden="1" customWidth="1"/>
    <col min="13586" max="13586" width="26.140625" style="140" customWidth="1"/>
    <col min="13587" max="13587" width="15.5703125" style="140" customWidth="1"/>
    <col min="13588" max="13588" width="19.42578125" style="140" customWidth="1"/>
    <col min="13589" max="13829" width="9.140625" style="140"/>
    <col min="13830" max="13831" width="22.28515625" style="140" customWidth="1"/>
    <col min="13832" max="13832" width="3.85546875" style="140" customWidth="1"/>
    <col min="13833" max="13833" width="16.42578125" style="140" customWidth="1"/>
    <col min="13834" max="13834" width="16.28515625" style="140" customWidth="1"/>
    <col min="13835" max="13837" width="0" style="140" hidden="1" customWidth="1"/>
    <col min="13838" max="13838" width="18.5703125" style="140" customWidth="1"/>
    <col min="13839" max="13839" width="20.5703125" style="140" customWidth="1"/>
    <col min="13840" max="13841" width="0" style="140" hidden="1" customWidth="1"/>
    <col min="13842" max="13842" width="26.140625" style="140" customWidth="1"/>
    <col min="13843" max="13843" width="15.5703125" style="140" customWidth="1"/>
    <col min="13844" max="13844" width="19.42578125" style="140" customWidth="1"/>
    <col min="13845" max="14085" width="9.140625" style="140"/>
    <col min="14086" max="14087" width="22.28515625" style="140" customWidth="1"/>
    <col min="14088" max="14088" width="3.85546875" style="140" customWidth="1"/>
    <col min="14089" max="14089" width="16.42578125" style="140" customWidth="1"/>
    <col min="14090" max="14090" width="16.28515625" style="140" customWidth="1"/>
    <col min="14091" max="14093" width="0" style="140" hidden="1" customWidth="1"/>
    <col min="14094" max="14094" width="18.5703125" style="140" customWidth="1"/>
    <col min="14095" max="14095" width="20.5703125" style="140" customWidth="1"/>
    <col min="14096" max="14097" width="0" style="140" hidden="1" customWidth="1"/>
    <col min="14098" max="14098" width="26.140625" style="140" customWidth="1"/>
    <col min="14099" max="14099" width="15.5703125" style="140" customWidth="1"/>
    <col min="14100" max="14100" width="19.42578125" style="140" customWidth="1"/>
    <col min="14101" max="14341" width="9.140625" style="140"/>
    <col min="14342" max="14343" width="22.28515625" style="140" customWidth="1"/>
    <col min="14344" max="14344" width="3.85546875" style="140" customWidth="1"/>
    <col min="14345" max="14345" width="16.42578125" style="140" customWidth="1"/>
    <col min="14346" max="14346" width="16.28515625" style="140" customWidth="1"/>
    <col min="14347" max="14349" width="0" style="140" hidden="1" customWidth="1"/>
    <col min="14350" max="14350" width="18.5703125" style="140" customWidth="1"/>
    <col min="14351" max="14351" width="20.5703125" style="140" customWidth="1"/>
    <col min="14352" max="14353" width="0" style="140" hidden="1" customWidth="1"/>
    <col min="14354" max="14354" width="26.140625" style="140" customWidth="1"/>
    <col min="14355" max="14355" width="15.5703125" style="140" customWidth="1"/>
    <col min="14356" max="14356" width="19.42578125" style="140" customWidth="1"/>
    <col min="14357" max="14597" width="9.140625" style="140"/>
    <col min="14598" max="14599" width="22.28515625" style="140" customWidth="1"/>
    <col min="14600" max="14600" width="3.85546875" style="140" customWidth="1"/>
    <col min="14601" max="14601" width="16.42578125" style="140" customWidth="1"/>
    <col min="14602" max="14602" width="16.28515625" style="140" customWidth="1"/>
    <col min="14603" max="14605" width="0" style="140" hidden="1" customWidth="1"/>
    <col min="14606" max="14606" width="18.5703125" style="140" customWidth="1"/>
    <col min="14607" max="14607" width="20.5703125" style="140" customWidth="1"/>
    <col min="14608" max="14609" width="0" style="140" hidden="1" customWidth="1"/>
    <col min="14610" max="14610" width="26.140625" style="140" customWidth="1"/>
    <col min="14611" max="14611" width="15.5703125" style="140" customWidth="1"/>
    <col min="14612" max="14612" width="19.42578125" style="140" customWidth="1"/>
    <col min="14613" max="14853" width="9.140625" style="140"/>
    <col min="14854" max="14855" width="22.28515625" style="140" customWidth="1"/>
    <col min="14856" max="14856" width="3.85546875" style="140" customWidth="1"/>
    <col min="14857" max="14857" width="16.42578125" style="140" customWidth="1"/>
    <col min="14858" max="14858" width="16.28515625" style="140" customWidth="1"/>
    <col min="14859" max="14861" width="0" style="140" hidden="1" customWidth="1"/>
    <col min="14862" max="14862" width="18.5703125" style="140" customWidth="1"/>
    <col min="14863" max="14863" width="20.5703125" style="140" customWidth="1"/>
    <col min="14864" max="14865" width="0" style="140" hidden="1" customWidth="1"/>
    <col min="14866" max="14866" width="26.140625" style="140" customWidth="1"/>
    <col min="14867" max="14867" width="15.5703125" style="140" customWidth="1"/>
    <col min="14868" max="14868" width="19.42578125" style="140" customWidth="1"/>
    <col min="14869" max="15109" width="9.140625" style="140"/>
    <col min="15110" max="15111" width="22.28515625" style="140" customWidth="1"/>
    <col min="15112" max="15112" width="3.85546875" style="140" customWidth="1"/>
    <col min="15113" max="15113" width="16.42578125" style="140" customWidth="1"/>
    <col min="15114" max="15114" width="16.28515625" style="140" customWidth="1"/>
    <col min="15115" max="15117" width="0" style="140" hidden="1" customWidth="1"/>
    <col min="15118" max="15118" width="18.5703125" style="140" customWidth="1"/>
    <col min="15119" max="15119" width="20.5703125" style="140" customWidth="1"/>
    <col min="15120" max="15121" width="0" style="140" hidden="1" customWidth="1"/>
    <col min="15122" max="15122" width="26.140625" style="140" customWidth="1"/>
    <col min="15123" max="15123" width="15.5703125" style="140" customWidth="1"/>
    <col min="15124" max="15124" width="19.42578125" style="140" customWidth="1"/>
    <col min="15125" max="15365" width="9.140625" style="140"/>
    <col min="15366" max="15367" width="22.28515625" style="140" customWidth="1"/>
    <col min="15368" max="15368" width="3.85546875" style="140" customWidth="1"/>
    <col min="15369" max="15369" width="16.42578125" style="140" customWidth="1"/>
    <col min="15370" max="15370" width="16.28515625" style="140" customWidth="1"/>
    <col min="15371" max="15373" width="0" style="140" hidden="1" customWidth="1"/>
    <col min="15374" max="15374" width="18.5703125" style="140" customWidth="1"/>
    <col min="15375" max="15375" width="20.5703125" style="140" customWidth="1"/>
    <col min="15376" max="15377" width="0" style="140" hidden="1" customWidth="1"/>
    <col min="15378" max="15378" width="26.140625" style="140" customWidth="1"/>
    <col min="15379" max="15379" width="15.5703125" style="140" customWidth="1"/>
    <col min="15380" max="15380" width="19.42578125" style="140" customWidth="1"/>
    <col min="15381" max="15621" width="9.140625" style="140"/>
    <col min="15622" max="15623" width="22.28515625" style="140" customWidth="1"/>
    <col min="15624" max="15624" width="3.85546875" style="140" customWidth="1"/>
    <col min="15625" max="15625" width="16.42578125" style="140" customWidth="1"/>
    <col min="15626" max="15626" width="16.28515625" style="140" customWidth="1"/>
    <col min="15627" max="15629" width="0" style="140" hidden="1" customWidth="1"/>
    <col min="15630" max="15630" width="18.5703125" style="140" customWidth="1"/>
    <col min="15631" max="15631" width="20.5703125" style="140" customWidth="1"/>
    <col min="15632" max="15633" width="0" style="140" hidden="1" customWidth="1"/>
    <col min="15634" max="15634" width="26.140625" style="140" customWidth="1"/>
    <col min="15635" max="15635" width="15.5703125" style="140" customWidth="1"/>
    <col min="15636" max="15636" width="19.42578125" style="140" customWidth="1"/>
    <col min="15637" max="15877" width="9.140625" style="140"/>
    <col min="15878" max="15879" width="22.28515625" style="140" customWidth="1"/>
    <col min="15880" max="15880" width="3.85546875" style="140" customWidth="1"/>
    <col min="15881" max="15881" width="16.42578125" style="140" customWidth="1"/>
    <col min="15882" max="15882" width="16.28515625" style="140" customWidth="1"/>
    <col min="15883" max="15885" width="0" style="140" hidden="1" customWidth="1"/>
    <col min="15886" max="15886" width="18.5703125" style="140" customWidth="1"/>
    <col min="15887" max="15887" width="20.5703125" style="140" customWidth="1"/>
    <col min="15888" max="15889" width="0" style="140" hidden="1" customWidth="1"/>
    <col min="15890" max="15890" width="26.140625" style="140" customWidth="1"/>
    <col min="15891" max="15891" width="15.5703125" style="140" customWidth="1"/>
    <col min="15892" max="15892" width="19.42578125" style="140" customWidth="1"/>
    <col min="15893" max="16133" width="9.140625" style="140"/>
    <col min="16134" max="16135" width="22.28515625" style="140" customWidth="1"/>
    <col min="16136" max="16136" width="3.85546875" style="140" customWidth="1"/>
    <col min="16137" max="16137" width="16.42578125" style="140" customWidth="1"/>
    <col min="16138" max="16138" width="16.28515625" style="140" customWidth="1"/>
    <col min="16139" max="16141" width="0" style="140" hidden="1" customWidth="1"/>
    <col min="16142" max="16142" width="18.5703125" style="140" customWidth="1"/>
    <col min="16143" max="16143" width="20.5703125" style="140" customWidth="1"/>
    <col min="16144" max="16145" width="0" style="140" hidden="1" customWidth="1"/>
    <col min="16146" max="16146" width="26.140625" style="140" customWidth="1"/>
    <col min="16147" max="16147" width="15.5703125" style="140" customWidth="1"/>
    <col min="16148" max="16148" width="19.42578125" style="140" customWidth="1"/>
    <col min="16149" max="16384" width="9.140625" style="140"/>
  </cols>
  <sheetData>
    <row r="1" spans="1:20" x14ac:dyDescent="0.25">
      <c r="A1" s="999"/>
      <c r="B1" s="999"/>
      <c r="C1" s="999"/>
      <c r="D1" s="999"/>
      <c r="E1" s="999"/>
      <c r="F1" s="229"/>
      <c r="G1" s="229"/>
      <c r="H1" s="229"/>
      <c r="I1" s="229"/>
    </row>
    <row r="2" spans="1:20" s="135" customFormat="1" ht="22.9" customHeight="1" x14ac:dyDescent="0.35">
      <c r="A2" s="1053" t="s">
        <v>1459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</row>
    <row r="3" spans="1:20" s="135" customFormat="1" ht="22.9" customHeight="1" x14ac:dyDescent="0.35">
      <c r="A3" s="1024" t="s">
        <v>1436</v>
      </c>
      <c r="B3" s="1024"/>
      <c r="C3" s="1024"/>
      <c r="D3" s="1024"/>
      <c r="E3" s="1024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</row>
    <row r="4" spans="1:20" s="135" customFormat="1" ht="23.25" customHeight="1" x14ac:dyDescent="0.35">
      <c r="A4" s="773" t="s">
        <v>0</v>
      </c>
      <c r="B4" s="1018" t="s">
        <v>1360</v>
      </c>
      <c r="C4" s="1018" t="s">
        <v>1361</v>
      </c>
      <c r="D4" s="1012" t="s">
        <v>112</v>
      </c>
      <c r="E4" s="1071" t="s">
        <v>181</v>
      </c>
      <c r="F4" s="1057" t="s">
        <v>5</v>
      </c>
      <c r="G4" s="1057" t="s">
        <v>6</v>
      </c>
      <c r="H4" s="1057" t="s">
        <v>7</v>
      </c>
      <c r="I4" s="1057" t="s">
        <v>8</v>
      </c>
      <c r="J4" s="1018" t="s">
        <v>1362</v>
      </c>
      <c r="K4" s="136"/>
      <c r="L4" s="991" t="s">
        <v>330</v>
      </c>
      <c r="M4" s="991"/>
      <c r="N4" s="990" t="s">
        <v>331</v>
      </c>
      <c r="O4" s="982" t="s">
        <v>332</v>
      </c>
      <c r="P4" s="1022" t="s">
        <v>502</v>
      </c>
      <c r="Q4" s="1023" t="s">
        <v>334</v>
      </c>
      <c r="R4" s="976" t="s">
        <v>335</v>
      </c>
      <c r="S4" s="976" t="s">
        <v>11</v>
      </c>
      <c r="T4" s="976" t="s">
        <v>500</v>
      </c>
    </row>
    <row r="5" spans="1:20" ht="47.25" x14ac:dyDescent="0.25">
      <c r="A5" s="774"/>
      <c r="B5" s="1019"/>
      <c r="C5" s="1019"/>
      <c r="D5" s="1013"/>
      <c r="E5" s="1072"/>
      <c r="F5" s="1058"/>
      <c r="G5" s="1058"/>
      <c r="H5" s="1058"/>
      <c r="I5" s="1058"/>
      <c r="J5" s="1019"/>
      <c r="K5" s="137" t="s">
        <v>336</v>
      </c>
      <c r="L5" s="138" t="s">
        <v>337</v>
      </c>
      <c r="M5" s="139" t="s">
        <v>332</v>
      </c>
      <c r="N5" s="990"/>
      <c r="O5" s="982"/>
      <c r="P5" s="1022"/>
      <c r="Q5" s="1023"/>
      <c r="R5" s="976"/>
      <c r="S5" s="976"/>
      <c r="T5" s="976"/>
    </row>
    <row r="6" spans="1:20" ht="31.5" customHeight="1" x14ac:dyDescent="0.25">
      <c r="A6" s="223">
        <v>1</v>
      </c>
      <c r="B6" s="149" t="s">
        <v>1460</v>
      </c>
      <c r="C6" s="149" t="s">
        <v>1461</v>
      </c>
      <c r="D6" s="635">
        <v>1</v>
      </c>
      <c r="E6" s="330">
        <f>14.4+2.8+1.1+1.1+1.1+4.5+2.5+0.4+0.2+15+14.1+0.4+0.4+22.5+0.5+0.5+6.4+16.8+24.2+27.9+6.3+6.6+4.8+17.8+0.4+0.4+25.4+0.5+0.4+3.2</f>
        <v>222.60000000000005</v>
      </c>
      <c r="F6" s="687" t="s">
        <v>28</v>
      </c>
      <c r="G6" s="330"/>
      <c r="H6" s="330"/>
      <c r="I6" s="330"/>
      <c r="J6" s="150" t="s">
        <v>1462</v>
      </c>
      <c r="K6" s="151"/>
      <c r="L6" s="152"/>
      <c r="M6" s="152"/>
      <c r="N6" s="155">
        <v>70000</v>
      </c>
      <c r="O6" s="155">
        <f>N6*E6</f>
        <v>15582000.000000004</v>
      </c>
      <c r="P6" s="636"/>
      <c r="Q6" s="168"/>
      <c r="R6" s="343" t="s">
        <v>28</v>
      </c>
      <c r="S6" s="22" t="s">
        <v>420</v>
      </c>
      <c r="T6" s="637" t="s">
        <v>1463</v>
      </c>
    </row>
    <row r="7" spans="1:20" x14ac:dyDescent="0.25">
      <c r="A7" s="223">
        <v>2</v>
      </c>
      <c r="B7" s="600" t="s">
        <v>1464</v>
      </c>
      <c r="C7" s="600">
        <v>101</v>
      </c>
      <c r="D7" s="635">
        <v>1</v>
      </c>
      <c r="E7" s="330">
        <v>21.6</v>
      </c>
      <c r="F7" s="687" t="s">
        <v>28</v>
      </c>
      <c r="G7" s="330"/>
      <c r="H7" s="330"/>
      <c r="I7" s="330"/>
      <c r="J7" s="150" t="s">
        <v>341</v>
      </c>
      <c r="K7" s="695"/>
      <c r="L7" s="152"/>
      <c r="M7" s="152"/>
      <c r="N7" s="651">
        <v>50000</v>
      </c>
      <c r="O7" s="651">
        <f>N7*E7</f>
        <v>1080000</v>
      </c>
      <c r="P7" s="696"/>
      <c r="Q7" s="697"/>
      <c r="R7" s="600" t="s">
        <v>1442</v>
      </c>
      <c r="S7" s="473" t="s">
        <v>420</v>
      </c>
      <c r="T7" s="600"/>
    </row>
    <row r="8" spans="1:20" ht="15.75" customHeight="1" x14ac:dyDescent="0.25">
      <c r="A8" s="223">
        <v>3</v>
      </c>
      <c r="B8" s="600" t="s">
        <v>1465</v>
      </c>
      <c r="C8" s="600">
        <v>103</v>
      </c>
      <c r="D8" s="635">
        <v>1</v>
      </c>
      <c r="E8" s="330">
        <f>12.3+4.1+8</f>
        <v>24.4</v>
      </c>
      <c r="F8" s="687" t="s">
        <v>28</v>
      </c>
      <c r="G8" s="330"/>
      <c r="H8" s="330"/>
      <c r="I8" s="330"/>
      <c r="J8" s="150" t="s">
        <v>341</v>
      </c>
      <c r="K8" s="695"/>
      <c r="L8" s="152"/>
      <c r="M8" s="152"/>
      <c r="N8" s="651">
        <v>50000</v>
      </c>
      <c r="O8" s="651">
        <f>N8*E8</f>
        <v>1220000</v>
      </c>
      <c r="P8" s="696"/>
      <c r="Q8" s="697"/>
      <c r="R8" s="600" t="s">
        <v>1442</v>
      </c>
      <c r="S8" s="473" t="s">
        <v>420</v>
      </c>
      <c r="T8" s="600"/>
    </row>
    <row r="9" spans="1:20" ht="15.75" customHeight="1" x14ac:dyDescent="0.25">
      <c r="A9" s="223">
        <v>4</v>
      </c>
      <c r="B9" s="149" t="s">
        <v>1466</v>
      </c>
      <c r="C9" s="149" t="s">
        <v>1467</v>
      </c>
      <c r="D9" s="635">
        <v>1</v>
      </c>
      <c r="E9" s="330">
        <f>4.1+0.5+0.5+9.7+1.8+49.5+9.8+13.5+1.5+90.7+1.8+2.1+3.8</f>
        <v>189.3</v>
      </c>
      <c r="F9" s="687" t="s">
        <v>28</v>
      </c>
      <c r="G9" s="330"/>
      <c r="H9" s="330"/>
      <c r="I9" s="330"/>
      <c r="J9" s="150" t="s">
        <v>341</v>
      </c>
      <c r="K9" s="151"/>
      <c r="L9" s="152"/>
      <c r="M9" s="152"/>
      <c r="N9" s="155">
        <v>70000</v>
      </c>
      <c r="O9" s="155">
        <f>N9*E9</f>
        <v>13251000</v>
      </c>
      <c r="P9" s="636"/>
      <c r="Q9" s="168"/>
      <c r="R9" s="343" t="s">
        <v>1442</v>
      </c>
      <c r="S9" s="22" t="s">
        <v>420</v>
      </c>
      <c r="T9" s="637" t="s">
        <v>1468</v>
      </c>
    </row>
    <row r="10" spans="1:20" ht="15.75" customHeight="1" x14ac:dyDescent="0.25">
      <c r="A10" s="223">
        <v>5</v>
      </c>
      <c r="B10" s="149" t="s">
        <v>1469</v>
      </c>
      <c r="C10" s="149"/>
      <c r="D10" s="635">
        <v>1</v>
      </c>
      <c r="E10" s="330">
        <f>4.1+35.5+4.8+10.7+6.5+9.1+0.7</f>
        <v>71.399999999999991</v>
      </c>
      <c r="F10" s="687" t="s">
        <v>28</v>
      </c>
      <c r="G10" s="330"/>
      <c r="H10" s="330"/>
      <c r="I10" s="330"/>
      <c r="J10" s="150"/>
      <c r="K10" s="151"/>
      <c r="L10" s="152"/>
      <c r="M10" s="152"/>
      <c r="N10" s="155"/>
      <c r="O10" s="155"/>
      <c r="P10" s="636"/>
      <c r="Q10" s="168"/>
      <c r="R10" s="343"/>
      <c r="S10" s="22" t="s">
        <v>420</v>
      </c>
      <c r="T10" s="637"/>
    </row>
    <row r="11" spans="1:20" ht="40.9" customHeight="1" x14ac:dyDescent="0.25">
      <c r="A11" s="775"/>
      <c r="B11" s="639" t="s">
        <v>1440</v>
      </c>
      <c r="C11" s="639"/>
      <c r="D11" s="640"/>
      <c r="E11" s="641">
        <f>SUM(E6:E10)</f>
        <v>529.30000000000007</v>
      </c>
      <c r="F11" s="641"/>
      <c r="G11" s="641"/>
      <c r="H11" s="641"/>
      <c r="I11" s="641"/>
      <c r="J11" s="639"/>
      <c r="K11" s="642"/>
      <c r="L11" s="643"/>
      <c r="M11" s="643"/>
      <c r="N11" s="644"/>
      <c r="O11" s="641">
        <f>SUM(O6:O10)</f>
        <v>31133000.000000004</v>
      </c>
      <c r="P11" s="645"/>
      <c r="Q11" s="644"/>
      <c r="R11" s="646"/>
      <c r="S11" s="647"/>
      <c r="T11" s="648"/>
    </row>
    <row r="12" spans="1:20" ht="15.75" customHeight="1" x14ac:dyDescent="0.25">
      <c r="A12" s="223">
        <v>6</v>
      </c>
      <c r="B12" s="149" t="s">
        <v>1470</v>
      </c>
      <c r="C12" s="149" t="s">
        <v>1471</v>
      </c>
      <c r="D12" s="635">
        <v>2</v>
      </c>
      <c r="E12" s="330">
        <f>23.2+15.5+23.7+23.1+7+14.5+23.9+25.3+25+50.3</f>
        <v>231.5</v>
      </c>
      <c r="F12" s="687" t="s">
        <v>28</v>
      </c>
      <c r="G12" s="330"/>
      <c r="H12" s="330"/>
      <c r="I12" s="330"/>
      <c r="J12" s="149" t="s">
        <v>341</v>
      </c>
      <c r="K12" s="594"/>
      <c r="L12" s="595"/>
      <c r="M12" s="595"/>
      <c r="N12" s="155">
        <v>50000</v>
      </c>
      <c r="O12" s="155">
        <f>N12*E12</f>
        <v>11575000</v>
      </c>
      <c r="P12" s="649"/>
      <c r="Q12" s="649"/>
      <c r="R12" s="155" t="s">
        <v>1442</v>
      </c>
      <c r="S12" s="22" t="s">
        <v>420</v>
      </c>
      <c r="T12" s="600"/>
    </row>
    <row r="13" spans="1:20" ht="31.5" x14ac:dyDescent="0.25">
      <c r="A13" s="223">
        <v>7</v>
      </c>
      <c r="B13" s="149" t="s">
        <v>1472</v>
      </c>
      <c r="C13" s="149" t="s">
        <v>1473</v>
      </c>
      <c r="D13" s="635">
        <v>2</v>
      </c>
      <c r="E13" s="330">
        <v>516.4</v>
      </c>
      <c r="F13" s="687" t="s">
        <v>28</v>
      </c>
      <c r="G13" s="330"/>
      <c r="H13" s="330"/>
      <c r="I13" s="330"/>
      <c r="J13" s="149" t="s">
        <v>341</v>
      </c>
      <c r="K13" s="594"/>
      <c r="L13" s="595"/>
      <c r="M13" s="595"/>
      <c r="N13" s="155">
        <v>50000</v>
      </c>
      <c r="O13" s="155">
        <f>N13*E13</f>
        <v>25820000</v>
      </c>
      <c r="P13" s="649"/>
      <c r="Q13" s="649"/>
      <c r="R13" s="155" t="s">
        <v>1442</v>
      </c>
      <c r="S13" s="22" t="s">
        <v>420</v>
      </c>
      <c r="T13" s="703"/>
    </row>
    <row r="14" spans="1:20" ht="31.9" customHeight="1" x14ac:dyDescent="0.25">
      <c r="A14" s="223"/>
      <c r="B14" s="149" t="s">
        <v>1474</v>
      </c>
      <c r="C14" s="149"/>
      <c r="D14" s="653">
        <v>2</v>
      </c>
      <c r="E14" s="277">
        <v>22.5</v>
      </c>
      <c r="F14" s="687" t="s">
        <v>28</v>
      </c>
      <c r="G14" s="277"/>
      <c r="H14" s="277"/>
      <c r="I14" s="277"/>
      <c r="J14" s="149"/>
      <c r="K14" s="234"/>
      <c r="L14" s="654"/>
      <c r="M14" s="654"/>
      <c r="N14" s="279"/>
      <c r="O14" s="651"/>
      <c r="P14" s="615"/>
      <c r="Q14" s="155"/>
      <c r="R14" s="155"/>
      <c r="S14" s="22" t="s">
        <v>420</v>
      </c>
      <c r="T14" s="693"/>
    </row>
    <row r="15" spans="1:20" ht="40.9" customHeight="1" x14ac:dyDescent="0.25">
      <c r="A15" s="775">
        <v>8</v>
      </c>
      <c r="B15" s="639" t="s">
        <v>1445</v>
      </c>
      <c r="C15" s="639"/>
      <c r="D15" s="640"/>
      <c r="E15" s="641">
        <v>538.9</v>
      </c>
      <c r="F15" s="641"/>
      <c r="G15" s="641"/>
      <c r="H15" s="641"/>
      <c r="I15" s="641"/>
      <c r="J15" s="639"/>
      <c r="K15" s="642"/>
      <c r="L15" s="643"/>
      <c r="M15" s="643"/>
      <c r="N15" s="644"/>
      <c r="O15" s="641">
        <f>O13</f>
        <v>25820000</v>
      </c>
      <c r="P15" s="645"/>
      <c r="Q15" s="644"/>
      <c r="R15" s="646"/>
      <c r="S15" s="647"/>
      <c r="T15" s="648"/>
    </row>
    <row r="16" spans="1:20" x14ac:dyDescent="0.25">
      <c r="A16" s="223">
        <v>9</v>
      </c>
      <c r="B16" s="655" t="s">
        <v>1475</v>
      </c>
      <c r="C16" s="149" t="s">
        <v>1476</v>
      </c>
      <c r="D16" s="635">
        <v>3</v>
      </c>
      <c r="E16" s="330">
        <f>23.7+8.2+23.1+15+0.6+0.5+15.3+35.6+22.4+0.3+0.3+4.7+10.5+10.1+0.3+0.3+0.3+0.4+23.8+15.5+0.5+0.2+0.4+6.1+0.4+0.4+0.5+0.4+0.4+0.4+0.4+0.4+0.4+0.4+24.5</f>
        <v>246.7000000000001</v>
      </c>
      <c r="F16" s="687" t="s">
        <v>28</v>
      </c>
      <c r="G16" s="330"/>
      <c r="H16" s="330"/>
      <c r="I16" s="330"/>
      <c r="J16" s="149" t="s">
        <v>341</v>
      </c>
      <c r="K16" s="151"/>
      <c r="L16" s="656"/>
      <c r="M16" s="656"/>
      <c r="N16" s="155">
        <v>50000</v>
      </c>
      <c r="O16" s="155">
        <f>N16*E16</f>
        <v>12335000.000000006</v>
      </c>
      <c r="P16" s="613"/>
      <c r="Q16" s="613"/>
      <c r="R16" s="155" t="s">
        <v>1442</v>
      </c>
      <c r="S16" s="22" t="s">
        <v>420</v>
      </c>
      <c r="T16" s="600"/>
    </row>
    <row r="17" spans="1:20" ht="15.75" customHeight="1" x14ac:dyDescent="0.25">
      <c r="A17" s="223"/>
      <c r="B17" s="655" t="s">
        <v>1477</v>
      </c>
      <c r="C17" s="149" t="s">
        <v>1478</v>
      </c>
      <c r="D17" s="635">
        <v>3</v>
      </c>
      <c r="E17" s="330">
        <v>509.40000000000003</v>
      </c>
      <c r="F17" s="687" t="s">
        <v>28</v>
      </c>
      <c r="G17" s="330"/>
      <c r="H17" s="330"/>
      <c r="I17" s="330"/>
      <c r="J17" s="149" t="s">
        <v>341</v>
      </c>
      <c r="K17" s="151"/>
      <c r="L17" s="656"/>
      <c r="M17" s="656"/>
      <c r="N17" s="155">
        <v>50000</v>
      </c>
      <c r="O17" s="155">
        <f>N17*E17</f>
        <v>25470000</v>
      </c>
      <c r="P17" s="613"/>
      <c r="Q17" s="613"/>
      <c r="R17" s="155" t="s">
        <v>1442</v>
      </c>
      <c r="S17" s="22" t="s">
        <v>420</v>
      </c>
      <c r="T17" s="600"/>
    </row>
    <row r="18" spans="1:20" x14ac:dyDescent="0.25">
      <c r="A18" s="223">
        <v>10</v>
      </c>
      <c r="B18" s="149" t="s">
        <v>1479</v>
      </c>
      <c r="C18" s="149"/>
      <c r="D18" s="635">
        <v>3</v>
      </c>
      <c r="E18" s="330">
        <v>15.8</v>
      </c>
      <c r="F18" s="687" t="s">
        <v>28</v>
      </c>
      <c r="G18" s="330"/>
      <c r="H18" s="330"/>
      <c r="I18" s="330"/>
      <c r="J18" s="149"/>
      <c r="K18" s="151"/>
      <c r="L18" s="656"/>
      <c r="M18" s="656"/>
      <c r="N18" s="155"/>
      <c r="O18" s="155"/>
      <c r="P18" s="613"/>
      <c r="Q18" s="613"/>
      <c r="R18" s="155"/>
      <c r="S18" s="22" t="s">
        <v>420</v>
      </c>
      <c r="T18" s="600"/>
    </row>
    <row r="19" spans="1:20" ht="40.9" customHeight="1" x14ac:dyDescent="0.25">
      <c r="A19" s="775">
        <v>11</v>
      </c>
      <c r="B19" s="639" t="s">
        <v>1448</v>
      </c>
      <c r="C19" s="639"/>
      <c r="D19" s="640"/>
      <c r="E19" s="641">
        <f>525.2</f>
        <v>525.20000000000005</v>
      </c>
      <c r="F19" s="641"/>
      <c r="G19" s="641"/>
      <c r="H19" s="641"/>
      <c r="I19" s="641"/>
      <c r="J19" s="639"/>
      <c r="K19" s="642"/>
      <c r="L19" s="643"/>
      <c r="M19" s="643"/>
      <c r="N19" s="644"/>
      <c r="O19" s="641">
        <f>O17</f>
        <v>25470000</v>
      </c>
      <c r="P19" s="645"/>
      <c r="Q19" s="644"/>
      <c r="R19" s="646"/>
      <c r="S19" s="647"/>
      <c r="T19" s="648"/>
    </row>
    <row r="20" spans="1:20" x14ac:dyDescent="0.25">
      <c r="A20" s="223">
        <v>12</v>
      </c>
      <c r="B20" s="149" t="s">
        <v>1480</v>
      </c>
      <c r="C20" s="149" t="s">
        <v>1481</v>
      </c>
      <c r="D20" s="635">
        <v>4</v>
      </c>
      <c r="E20" s="330">
        <f>24+41.8+10+15.6+2.3+13.5+3.7+63.2+26.3+25.3</f>
        <v>225.70000000000002</v>
      </c>
      <c r="F20" s="687" t="s">
        <v>28</v>
      </c>
      <c r="G20" s="686"/>
      <c r="H20" s="686"/>
      <c r="I20" s="686"/>
      <c r="J20" s="657" t="s">
        <v>341</v>
      </c>
      <c r="K20" s="594"/>
      <c r="L20" s="595"/>
      <c r="M20" s="595"/>
      <c r="N20" s="155">
        <v>50000</v>
      </c>
      <c r="O20" s="155">
        <f>N20*E20</f>
        <v>11285000</v>
      </c>
      <c r="P20" s="636"/>
      <c r="Q20" s="168"/>
      <c r="R20" s="600" t="s">
        <v>1482</v>
      </c>
      <c r="S20" s="22" t="s">
        <v>420</v>
      </c>
      <c r="T20" s="600"/>
    </row>
    <row r="21" spans="1:20" ht="31.5" x14ac:dyDescent="0.25">
      <c r="A21" s="223">
        <v>13</v>
      </c>
      <c r="B21" s="149" t="s">
        <v>1483</v>
      </c>
      <c r="C21" s="149" t="s">
        <v>1484</v>
      </c>
      <c r="D21" s="635">
        <v>4</v>
      </c>
      <c r="E21" s="330">
        <v>466.59999999999997</v>
      </c>
      <c r="F21" s="687" t="s">
        <v>28</v>
      </c>
      <c r="G21" s="686"/>
      <c r="H21" s="686"/>
      <c r="I21" s="686"/>
      <c r="J21" s="657" t="s">
        <v>341</v>
      </c>
      <c r="K21" s="594"/>
      <c r="L21" s="595"/>
      <c r="M21" s="595"/>
      <c r="N21" s="155">
        <v>50000</v>
      </c>
      <c r="O21" s="155">
        <f>N21*E21</f>
        <v>23330000</v>
      </c>
      <c r="P21" s="636"/>
      <c r="Q21" s="168"/>
      <c r="R21" s="600" t="s">
        <v>1482</v>
      </c>
      <c r="S21" s="22" t="s">
        <v>420</v>
      </c>
      <c r="T21" s="600"/>
    </row>
    <row r="22" spans="1:20" ht="31.5" x14ac:dyDescent="0.25">
      <c r="A22" s="223">
        <v>14</v>
      </c>
      <c r="B22" s="149" t="s">
        <v>1485</v>
      </c>
      <c r="C22" s="149"/>
      <c r="D22" s="653">
        <v>4</v>
      </c>
      <c r="E22" s="330">
        <f>23.9+71.3</f>
        <v>95.199999999999989</v>
      </c>
      <c r="F22" s="687" t="s">
        <v>28</v>
      </c>
      <c r="G22" s="686"/>
      <c r="H22" s="686"/>
      <c r="I22" s="686"/>
      <c r="J22" s="657"/>
      <c r="K22" s="316"/>
      <c r="L22" s="316"/>
      <c r="M22" s="316"/>
      <c r="N22" s="155"/>
      <c r="O22" s="155"/>
      <c r="P22" s="636"/>
      <c r="Q22" s="168"/>
      <c r="R22" s="600"/>
      <c r="S22" s="22" t="s">
        <v>420</v>
      </c>
      <c r="T22" s="600"/>
    </row>
    <row r="23" spans="1:20" ht="40.9" customHeight="1" x14ac:dyDescent="0.25">
      <c r="A23" s="775">
        <v>15</v>
      </c>
      <c r="B23" s="639" t="s">
        <v>1451</v>
      </c>
      <c r="C23" s="639"/>
      <c r="D23" s="640"/>
      <c r="E23" s="641">
        <f>561.8</f>
        <v>561.79999999999995</v>
      </c>
      <c r="F23" s="641"/>
      <c r="G23" s="641"/>
      <c r="H23" s="641"/>
      <c r="I23" s="641"/>
      <c r="J23" s="639"/>
      <c r="K23" s="642"/>
      <c r="L23" s="643"/>
      <c r="M23" s="643"/>
      <c r="N23" s="644"/>
      <c r="O23" s="641">
        <f>O21</f>
        <v>23330000</v>
      </c>
      <c r="P23" s="645"/>
      <c r="Q23" s="644"/>
      <c r="R23" s="646"/>
      <c r="S23" s="647"/>
      <c r="T23" s="648"/>
    </row>
    <row r="24" spans="1:20" x14ac:dyDescent="0.25">
      <c r="A24" s="223">
        <v>16</v>
      </c>
      <c r="B24" s="149" t="s">
        <v>1486</v>
      </c>
      <c r="C24" s="149"/>
      <c r="D24" s="653">
        <v>5</v>
      </c>
      <c r="E24" s="277">
        <v>549.6</v>
      </c>
      <c r="F24" s="687" t="s">
        <v>28</v>
      </c>
      <c r="G24" s="277"/>
      <c r="H24" s="277"/>
      <c r="I24" s="277"/>
      <c r="J24" s="149" t="s">
        <v>1462</v>
      </c>
      <c r="K24" s="234"/>
      <c r="L24" s="152"/>
      <c r="M24" s="152"/>
      <c r="N24" s="279">
        <v>50000</v>
      </c>
      <c r="O24" s="279">
        <f>N24*E24</f>
        <v>27480000</v>
      </c>
      <c r="P24" s="636"/>
      <c r="Q24" s="168"/>
      <c r="R24" s="600" t="s">
        <v>28</v>
      </c>
      <c r="S24" s="22" t="s">
        <v>420</v>
      </c>
      <c r="T24" s="637"/>
    </row>
    <row r="25" spans="1:20" x14ac:dyDescent="0.25">
      <c r="A25" s="223">
        <v>17</v>
      </c>
      <c r="B25" s="149" t="s">
        <v>1487</v>
      </c>
      <c r="C25" s="149"/>
      <c r="D25" s="653">
        <v>5</v>
      </c>
      <c r="E25" s="277">
        <v>18</v>
      </c>
      <c r="F25" s="687" t="s">
        <v>28</v>
      </c>
      <c r="G25" s="277"/>
      <c r="H25" s="277"/>
      <c r="I25" s="277"/>
      <c r="J25" s="149"/>
      <c r="K25" s="234"/>
      <c r="L25" s="152"/>
      <c r="M25" s="152"/>
      <c r="N25" s="279"/>
      <c r="O25" s="279"/>
      <c r="P25" s="636"/>
      <c r="Q25" s="168"/>
      <c r="R25" s="600"/>
      <c r="S25" s="22" t="s">
        <v>420</v>
      </c>
      <c r="T25" s="637"/>
    </row>
    <row r="26" spans="1:20" ht="40.9" customHeight="1" x14ac:dyDescent="0.25">
      <c r="A26" s="775">
        <v>18</v>
      </c>
      <c r="B26" s="639" t="s">
        <v>1454</v>
      </c>
      <c r="C26" s="639"/>
      <c r="D26" s="640"/>
      <c r="E26" s="641">
        <v>567.6</v>
      </c>
      <c r="F26" s="641"/>
      <c r="G26" s="641"/>
      <c r="H26" s="641"/>
      <c r="I26" s="641"/>
      <c r="J26" s="639"/>
      <c r="K26" s="642"/>
      <c r="L26" s="643"/>
      <c r="M26" s="643"/>
      <c r="N26" s="644"/>
      <c r="O26" s="641">
        <f>O24</f>
        <v>27480000</v>
      </c>
      <c r="P26" s="645"/>
      <c r="Q26" s="644"/>
      <c r="R26" s="646"/>
      <c r="S26" s="647"/>
      <c r="T26" s="648"/>
    </row>
    <row r="27" spans="1:20" ht="40.9" customHeight="1" x14ac:dyDescent="0.25">
      <c r="A27" s="775">
        <v>19</v>
      </c>
      <c r="B27" s="639" t="s">
        <v>1488</v>
      </c>
      <c r="C27" s="639"/>
      <c r="D27" s="640"/>
      <c r="E27" s="641">
        <v>51.5</v>
      </c>
      <c r="F27" s="641"/>
      <c r="G27" s="641"/>
      <c r="H27" s="641"/>
      <c r="I27" s="641"/>
      <c r="J27" s="639"/>
      <c r="K27" s="642"/>
      <c r="L27" s="643"/>
      <c r="M27" s="643"/>
      <c r="N27" s="644"/>
      <c r="O27" s="641"/>
      <c r="P27" s="645"/>
      <c r="Q27" s="644"/>
      <c r="R27" s="646"/>
      <c r="S27" s="647"/>
      <c r="T27" s="648"/>
    </row>
    <row r="28" spans="1:20" x14ac:dyDescent="0.25">
      <c r="A28" s="776">
        <v>20</v>
      </c>
      <c r="B28" s="665"/>
      <c r="C28" s="665"/>
      <c r="D28" s="666"/>
      <c r="E28" s="667"/>
      <c r="F28" s="667"/>
      <c r="G28" s="667"/>
      <c r="H28" s="667"/>
      <c r="I28" s="667"/>
      <c r="J28" s="668"/>
      <c r="K28" s="669"/>
      <c r="L28" s="670"/>
      <c r="M28" s="670"/>
      <c r="N28" s="671"/>
      <c r="O28" s="671"/>
      <c r="P28" s="672"/>
      <c r="Q28" s="673"/>
      <c r="R28" s="674"/>
      <c r="S28" s="674"/>
      <c r="T28" s="674"/>
    </row>
    <row r="29" spans="1:20" s="199" customFormat="1" ht="22.5" customHeight="1" x14ac:dyDescent="0.25">
      <c r="A29" s="777">
        <v>21</v>
      </c>
      <c r="B29" s="676" t="s">
        <v>1067</v>
      </c>
      <c r="C29" s="676"/>
      <c r="D29" s="677"/>
      <c r="E29" s="678">
        <f>E26+E23+E19+E15+E11+E27</f>
        <v>2774.3</v>
      </c>
      <c r="F29" s="678"/>
      <c r="G29" s="678"/>
      <c r="H29" s="678"/>
      <c r="I29" s="678"/>
      <c r="J29" s="676"/>
      <c r="K29" s="679"/>
      <c r="L29" s="680"/>
      <c r="M29" s="680"/>
      <c r="N29" s="681"/>
      <c r="O29" s="678">
        <f>O26+O23+O19+O15+O11</f>
        <v>133233000</v>
      </c>
      <c r="P29" s="682"/>
      <c r="Q29" s="681"/>
      <c r="R29" s="683"/>
      <c r="S29" s="684"/>
      <c r="T29" s="685"/>
    </row>
    <row r="30" spans="1:20" x14ac:dyDescent="0.25">
      <c r="A30" s="776"/>
    </row>
    <row r="31" spans="1:20" x14ac:dyDescent="0.25">
      <c r="A31" s="776"/>
    </row>
    <row r="32" spans="1:20" x14ac:dyDescent="0.25">
      <c r="A32" s="776"/>
    </row>
    <row r="33" spans="1:1" x14ac:dyDescent="0.25">
      <c r="A33" s="776"/>
    </row>
    <row r="34" spans="1:1" x14ac:dyDescent="0.25">
      <c r="A34" s="776"/>
    </row>
    <row r="35" spans="1:1" x14ac:dyDescent="0.25">
      <c r="A35" s="776"/>
    </row>
    <row r="36" spans="1:1" x14ac:dyDescent="0.25">
      <c r="A36" s="776"/>
    </row>
  </sheetData>
  <autoFilter ref="B4:T29">
    <filterColumn colId="10" showButton="0"/>
  </autoFilter>
  <mergeCells count="20">
    <mergeCell ref="S4:S5"/>
    <mergeCell ref="A1:E1"/>
    <mergeCell ref="A2:T2"/>
    <mergeCell ref="A3:E3"/>
    <mergeCell ref="B4:B5"/>
    <mergeCell ref="C4:C5"/>
    <mergeCell ref="D4:D5"/>
    <mergeCell ref="E4:E5"/>
    <mergeCell ref="J4:J5"/>
    <mergeCell ref="L4:M4"/>
    <mergeCell ref="T4:T5"/>
    <mergeCell ref="F4:F5"/>
    <mergeCell ref="G4:G5"/>
    <mergeCell ref="H4:H5"/>
    <mergeCell ref="I4:I5"/>
    <mergeCell ref="N4:N5"/>
    <mergeCell ref="O4:O5"/>
    <mergeCell ref="P4:P5"/>
    <mergeCell ref="Q4:Q5"/>
    <mergeCell ref="R4:R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="75" zoomScaleNormal="75" workbookViewId="0">
      <selection activeCell="N8" sqref="N8"/>
    </sheetView>
  </sheetViews>
  <sheetFormatPr defaultRowHeight="15.75" x14ac:dyDescent="0.25"/>
  <cols>
    <col min="1" max="1" width="9.140625" style="366"/>
    <col min="2" max="2" width="14.140625" style="366" customWidth="1"/>
    <col min="3" max="3" width="20.140625" style="366" customWidth="1"/>
    <col min="4" max="4" width="13.85546875" style="366" customWidth="1"/>
    <col min="5" max="5" width="19.28515625" style="366" customWidth="1"/>
    <col min="6" max="7" width="14.28515625" style="366" customWidth="1"/>
    <col min="8" max="8" width="12.140625" style="366" customWidth="1"/>
    <col min="9" max="9" width="18.28515625" style="366" customWidth="1"/>
    <col min="10" max="10" width="19.28515625" style="366" customWidth="1"/>
    <col min="11" max="11" width="19.140625" style="366" customWidth="1"/>
    <col min="12" max="12" width="15.140625" style="366" customWidth="1"/>
    <col min="13" max="13" width="19" style="366" customWidth="1"/>
    <col min="14" max="14" width="19" style="4" customWidth="1"/>
    <col min="15" max="15" width="21.7109375" style="366" customWidth="1"/>
    <col min="16" max="16" width="21.7109375" style="443" customWidth="1"/>
    <col min="17" max="17" width="23.28515625" style="443" customWidth="1"/>
  </cols>
  <sheetData>
    <row r="1" spans="1:17" x14ac:dyDescent="0.25">
      <c r="A1" s="1073" t="s">
        <v>732</v>
      </c>
      <c r="B1" s="1073"/>
      <c r="C1" s="1073"/>
      <c r="D1" s="1073"/>
      <c r="E1" s="1073"/>
      <c r="F1" s="1073"/>
      <c r="G1" s="1073"/>
      <c r="H1" s="1073"/>
    </row>
    <row r="2" spans="1:17" ht="63" customHeight="1" x14ac:dyDescent="0.25">
      <c r="A2" s="3" t="s">
        <v>174</v>
      </c>
      <c r="B2" s="3" t="s">
        <v>175</v>
      </c>
      <c r="C2" s="3" t="s">
        <v>176</v>
      </c>
      <c r="D2" s="444" t="s">
        <v>177</v>
      </c>
      <c r="E2" s="3" t="s">
        <v>178</v>
      </c>
      <c r="F2" s="3" t="s">
        <v>179</v>
      </c>
      <c r="G2" s="3" t="s">
        <v>733</v>
      </c>
      <c r="H2" s="445" t="s">
        <v>734</v>
      </c>
      <c r="I2" s="34" t="s">
        <v>735</v>
      </c>
      <c r="J2" s="446" t="s">
        <v>736</v>
      </c>
      <c r="K2" s="446" t="s">
        <v>737</v>
      </c>
      <c r="L2" s="447" t="s">
        <v>182</v>
      </c>
      <c r="M2" s="448" t="s">
        <v>114</v>
      </c>
      <c r="N2" s="448" t="s">
        <v>1572</v>
      </c>
      <c r="O2" s="448" t="s">
        <v>11</v>
      </c>
      <c r="P2" s="71"/>
      <c r="Q2" s="71"/>
    </row>
    <row r="3" spans="1:17" ht="90" x14ac:dyDescent="0.25">
      <c r="A3" s="449">
        <v>1</v>
      </c>
      <c r="B3" s="449"/>
      <c r="C3" s="450" t="s">
        <v>30</v>
      </c>
      <c r="D3" s="449"/>
      <c r="E3" s="449"/>
      <c r="F3" s="22" t="s">
        <v>1550</v>
      </c>
      <c r="G3" s="451" t="s">
        <v>738</v>
      </c>
      <c r="H3" s="449">
        <v>3</v>
      </c>
      <c r="I3" s="449">
        <v>190.3</v>
      </c>
      <c r="J3" s="769">
        <v>29427</v>
      </c>
      <c r="K3" s="453">
        <v>5600000</v>
      </c>
      <c r="L3" s="449"/>
      <c r="M3" s="449">
        <v>3</v>
      </c>
      <c r="N3" s="22"/>
      <c r="O3" s="449"/>
      <c r="P3" s="71" t="s">
        <v>739</v>
      </c>
      <c r="Q3" s="71" t="s">
        <v>740</v>
      </c>
    </row>
    <row r="4" spans="1:17" ht="90" hidden="1" x14ac:dyDescent="0.25">
      <c r="A4" s="449">
        <v>2</v>
      </c>
      <c r="B4" s="449"/>
      <c r="C4" s="457" t="s">
        <v>28</v>
      </c>
      <c r="D4" s="449"/>
      <c r="E4" s="449"/>
      <c r="F4" s="449"/>
      <c r="G4" s="451" t="s">
        <v>741</v>
      </c>
      <c r="H4" s="449">
        <v>3</v>
      </c>
      <c r="I4" s="449">
        <v>193.1</v>
      </c>
      <c r="J4" s="769">
        <v>28483</v>
      </c>
      <c r="K4" s="453">
        <v>5500000</v>
      </c>
      <c r="L4" s="449"/>
      <c r="M4" s="449">
        <v>3</v>
      </c>
      <c r="N4" s="22"/>
      <c r="O4" s="449"/>
      <c r="P4" s="71" t="s">
        <v>742</v>
      </c>
      <c r="Q4" s="71" t="s">
        <v>743</v>
      </c>
    </row>
    <row r="5" spans="1:17" ht="90" x14ac:dyDescent="0.25">
      <c r="A5" s="454">
        <v>2</v>
      </c>
      <c r="B5" s="455"/>
      <c r="C5" s="457" t="s">
        <v>28</v>
      </c>
      <c r="D5" s="449"/>
      <c r="E5" s="449"/>
      <c r="F5" s="449"/>
      <c r="G5" s="66" t="s">
        <v>744</v>
      </c>
      <c r="H5" s="449">
        <v>2</v>
      </c>
      <c r="I5" s="449">
        <v>134</v>
      </c>
      <c r="J5" s="769">
        <v>41045</v>
      </c>
      <c r="K5" s="453">
        <v>5500000</v>
      </c>
      <c r="L5" s="455"/>
      <c r="M5" s="455">
        <v>3</v>
      </c>
      <c r="N5" s="2"/>
      <c r="O5" s="455"/>
      <c r="P5" s="71" t="s">
        <v>745</v>
      </c>
      <c r="Q5" s="71" t="s">
        <v>746</v>
      </c>
    </row>
    <row r="6" spans="1:17" ht="90" x14ac:dyDescent="0.25">
      <c r="A6" s="449">
        <v>3</v>
      </c>
      <c r="B6" s="456" t="s">
        <v>747</v>
      </c>
      <c r="C6" s="457" t="s">
        <v>28</v>
      </c>
      <c r="D6" s="449"/>
      <c r="E6" s="449"/>
      <c r="F6" s="449"/>
      <c r="G6" s="66" t="s">
        <v>748</v>
      </c>
      <c r="H6" s="449">
        <v>3</v>
      </c>
      <c r="I6" s="449">
        <v>191.1</v>
      </c>
      <c r="J6" s="769">
        <v>34275</v>
      </c>
      <c r="K6" s="63">
        <v>6550000</v>
      </c>
      <c r="L6" s="449"/>
      <c r="M6" s="449">
        <v>3</v>
      </c>
      <c r="N6" s="22" t="s">
        <v>1574</v>
      </c>
      <c r="O6" s="218" t="s">
        <v>1281</v>
      </c>
      <c r="P6" s="71" t="s">
        <v>749</v>
      </c>
      <c r="Q6" s="71" t="s">
        <v>750</v>
      </c>
    </row>
    <row r="7" spans="1:17" ht="90" hidden="1" x14ac:dyDescent="0.25">
      <c r="A7" s="449">
        <v>4</v>
      </c>
      <c r="B7" s="449"/>
      <c r="C7" s="457" t="s">
        <v>28</v>
      </c>
      <c r="D7" s="449"/>
      <c r="E7" s="449"/>
      <c r="F7" s="449"/>
      <c r="G7" s="66" t="s">
        <v>751</v>
      </c>
      <c r="H7" s="449">
        <v>3</v>
      </c>
      <c r="I7" s="449">
        <v>193.4</v>
      </c>
      <c r="J7" s="769">
        <f>'[1]КП Николин Ключ'!G6</f>
        <v>28438.469493278179</v>
      </c>
      <c r="K7" s="63">
        <v>5500000</v>
      </c>
      <c r="L7" s="449"/>
      <c r="M7" s="449">
        <v>3</v>
      </c>
      <c r="N7" s="22"/>
      <c r="O7" s="449"/>
      <c r="P7" s="71" t="s">
        <v>752</v>
      </c>
      <c r="Q7" s="71" t="s">
        <v>753</v>
      </c>
    </row>
    <row r="8" spans="1:17" ht="51" customHeight="1" x14ac:dyDescent="0.25">
      <c r="A8" s="454">
        <v>4</v>
      </c>
      <c r="B8" s="455"/>
      <c r="C8" s="457" t="s">
        <v>28</v>
      </c>
      <c r="D8" s="455"/>
      <c r="E8" s="455"/>
      <c r="F8" s="455"/>
      <c r="G8" s="66" t="s">
        <v>1512</v>
      </c>
      <c r="H8" s="449">
        <v>2</v>
      </c>
      <c r="I8" s="449">
        <v>137</v>
      </c>
      <c r="J8" s="769">
        <v>31752</v>
      </c>
      <c r="K8" s="589">
        <v>4350000</v>
      </c>
      <c r="L8" s="455"/>
      <c r="M8" s="455"/>
      <c r="N8" s="2" t="s">
        <v>1573</v>
      </c>
      <c r="O8" s="455"/>
    </row>
  </sheetData>
  <autoFilter ref="A2:M7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zoomScaleNormal="75" workbookViewId="0">
      <selection activeCell="J6" sqref="J6"/>
    </sheetView>
  </sheetViews>
  <sheetFormatPr defaultRowHeight="15" x14ac:dyDescent="0.25"/>
  <cols>
    <col min="1" max="1" width="9.140625" style="65"/>
    <col min="2" max="2" width="23.42578125" style="65" customWidth="1"/>
    <col min="3" max="3" width="20.140625" style="65" customWidth="1"/>
    <col min="4" max="4" width="11.42578125" style="65" customWidth="1"/>
    <col min="5" max="5" width="13" style="65" customWidth="1"/>
    <col min="6" max="6" width="14.140625" style="65" customWidth="1"/>
    <col min="7" max="7" width="15.42578125" style="65" customWidth="1"/>
    <col min="8" max="8" width="17.140625" style="65" customWidth="1"/>
    <col min="9" max="9" width="17.28515625" style="65" customWidth="1"/>
    <col min="10" max="10" width="18.140625" style="65" customWidth="1"/>
    <col min="11" max="11" width="22.7109375" style="65" customWidth="1"/>
    <col min="12" max="12" width="53.42578125" style="65" customWidth="1"/>
    <col min="13" max="13" width="16.5703125" style="65" customWidth="1"/>
    <col min="14" max="14" width="19.85546875" style="65" customWidth="1"/>
    <col min="15" max="15" width="17.140625" customWidth="1"/>
    <col min="16" max="16" width="24.28515625" customWidth="1"/>
  </cols>
  <sheetData>
    <row r="1" spans="1:16" ht="18.75" x14ac:dyDescent="0.25">
      <c r="A1" s="1085" t="s">
        <v>754</v>
      </c>
      <c r="B1" s="1085"/>
      <c r="C1" s="1085"/>
      <c r="D1" s="1085"/>
      <c r="E1" s="1085"/>
      <c r="F1" s="1085"/>
      <c r="G1" s="1085"/>
      <c r="H1" s="1085"/>
      <c r="I1" s="1085"/>
    </row>
    <row r="2" spans="1:16" ht="15.75" x14ac:dyDescent="0.25">
      <c r="A2" s="1086" t="s">
        <v>1530</v>
      </c>
      <c r="B2" s="1086"/>
      <c r="C2" s="1086"/>
      <c r="D2" s="1086"/>
      <c r="E2" s="1086"/>
      <c r="F2" s="458"/>
      <c r="G2" s="458"/>
      <c r="H2" s="458"/>
      <c r="I2" s="458"/>
      <c r="J2" s="458"/>
      <c r="K2" s="458"/>
      <c r="L2" s="458"/>
      <c r="M2" s="458"/>
      <c r="N2" s="458"/>
      <c r="O2" s="459"/>
      <c r="P2" s="459"/>
    </row>
    <row r="3" spans="1:16" ht="81.75" customHeight="1" x14ac:dyDescent="0.25">
      <c r="A3" s="3" t="s">
        <v>174</v>
      </c>
      <c r="B3" s="3" t="s">
        <v>175</v>
      </c>
      <c r="C3" s="3" t="s">
        <v>176</v>
      </c>
      <c r="D3" s="444" t="s">
        <v>177</v>
      </c>
      <c r="E3" s="3" t="s">
        <v>178</v>
      </c>
      <c r="F3" s="3" t="s">
        <v>179</v>
      </c>
      <c r="G3" s="460" t="s">
        <v>755</v>
      </c>
      <c r="H3" s="460" t="s">
        <v>756</v>
      </c>
      <c r="I3" s="461" t="s">
        <v>757</v>
      </c>
      <c r="J3" s="3" t="s">
        <v>758</v>
      </c>
      <c r="K3" s="3" t="s">
        <v>759</v>
      </c>
      <c r="L3" s="3" t="s">
        <v>762</v>
      </c>
      <c r="M3" s="447" t="s">
        <v>182</v>
      </c>
      <c r="N3" s="448" t="s">
        <v>114</v>
      </c>
      <c r="O3" s="463"/>
      <c r="P3" s="463"/>
    </row>
    <row r="4" spans="1:16" ht="69.75" customHeight="1" x14ac:dyDescent="0.25">
      <c r="A4" s="1078">
        <v>1</v>
      </c>
      <c r="B4" s="1081" t="s">
        <v>747</v>
      </c>
      <c r="C4" s="1074" t="s">
        <v>30</v>
      </c>
      <c r="D4" s="1076">
        <v>43199</v>
      </c>
      <c r="E4" s="1078" t="s">
        <v>1350</v>
      </c>
      <c r="F4" s="1078" t="s">
        <v>1352</v>
      </c>
      <c r="G4" s="1078" t="str">
        <f>'[1]КП Николин Ключ'!$B$10</f>
        <v>Гранатовая</v>
      </c>
      <c r="H4" s="1078">
        <v>2</v>
      </c>
      <c r="I4" s="1078">
        <v>189</v>
      </c>
      <c r="J4" s="452">
        <f>'[1]КП Николин Ключ'!E10</f>
        <v>19.22</v>
      </c>
      <c r="K4" s="464">
        <f>'[1]КП Николин Ключ'!F10</f>
        <v>11900000</v>
      </c>
      <c r="L4" s="902" t="s">
        <v>763</v>
      </c>
      <c r="M4" s="1078"/>
      <c r="N4" s="1078">
        <v>3</v>
      </c>
      <c r="O4" s="1079" t="s">
        <v>764</v>
      </c>
      <c r="P4" s="1079" t="s">
        <v>765</v>
      </c>
    </row>
    <row r="5" spans="1:16" ht="50.25" customHeight="1" x14ac:dyDescent="0.25">
      <c r="A5" s="1077"/>
      <c r="B5" s="1082"/>
      <c r="C5" s="1075"/>
      <c r="D5" s="1077"/>
      <c r="E5" s="1077"/>
      <c r="F5" s="1077"/>
      <c r="G5" s="1077"/>
      <c r="H5" s="1077"/>
      <c r="I5" s="1077"/>
      <c r="J5" s="452">
        <f>'[1]КП Николин Ключ'!E11</f>
        <v>10</v>
      </c>
      <c r="K5" s="464">
        <f>'[1]КП Николин Ключ'!F11</f>
        <v>9888600</v>
      </c>
      <c r="L5" s="904"/>
      <c r="M5" s="1077"/>
      <c r="N5" s="1077"/>
      <c r="O5" s="1080"/>
      <c r="P5" s="1080"/>
    </row>
    <row r="6" spans="1:16" ht="126" x14ac:dyDescent="0.25">
      <c r="A6" s="449">
        <v>2</v>
      </c>
      <c r="B6" s="456" t="s">
        <v>1297</v>
      </c>
      <c r="C6" s="457" t="s">
        <v>28</v>
      </c>
      <c r="D6" s="481"/>
      <c r="E6" s="449"/>
      <c r="F6" s="449"/>
      <c r="G6" s="449" t="str">
        <f>'[1]КП Николин Ключ'!$B$10</f>
        <v>Гранатовая</v>
      </c>
      <c r="H6" s="449">
        <v>8</v>
      </c>
      <c r="I6" s="467">
        <v>187.4</v>
      </c>
      <c r="J6" s="468">
        <v>14.41</v>
      </c>
      <c r="K6" s="464">
        <v>12800000</v>
      </c>
      <c r="L6" s="22" t="s">
        <v>766</v>
      </c>
      <c r="M6" s="449"/>
      <c r="N6" s="449">
        <v>3</v>
      </c>
      <c r="O6" s="71" t="s">
        <v>767</v>
      </c>
      <c r="P6" s="71" t="s">
        <v>768</v>
      </c>
    </row>
    <row r="7" spans="1:16" ht="126" x14ac:dyDescent="0.25">
      <c r="A7" s="449">
        <v>3</v>
      </c>
      <c r="B7" s="456" t="s">
        <v>1296</v>
      </c>
      <c r="C7" s="457" t="s">
        <v>28</v>
      </c>
      <c r="D7" s="449"/>
      <c r="E7" s="449"/>
      <c r="F7" s="449"/>
      <c r="G7" s="449" t="str">
        <f>'[1]КП Николин Ключ'!$B$10</f>
        <v>Гранатовая</v>
      </c>
      <c r="H7" s="449">
        <v>10</v>
      </c>
      <c r="I7" s="467">
        <v>190</v>
      </c>
      <c r="J7" s="468">
        <v>15.8</v>
      </c>
      <c r="K7" s="464">
        <v>13500000</v>
      </c>
      <c r="L7" s="22" t="s">
        <v>769</v>
      </c>
      <c r="M7" s="449"/>
      <c r="N7" s="449">
        <v>3</v>
      </c>
      <c r="O7" s="71" t="s">
        <v>770</v>
      </c>
      <c r="P7" s="71" t="s">
        <v>771</v>
      </c>
    </row>
    <row r="8" spans="1:16" ht="80.25" customHeight="1" x14ac:dyDescent="0.25">
      <c r="A8" s="449">
        <v>4</v>
      </c>
      <c r="B8" s="456" t="s">
        <v>747</v>
      </c>
      <c r="C8" s="457" t="s">
        <v>28</v>
      </c>
      <c r="D8" s="449"/>
      <c r="E8" s="449"/>
      <c r="F8" s="449"/>
      <c r="G8" s="449" t="str">
        <f>'[1]КП Николин Ключ'!$B$10</f>
        <v>Гранатовая</v>
      </c>
      <c r="H8" s="449">
        <v>12</v>
      </c>
      <c r="I8" s="467">
        <v>188.8</v>
      </c>
      <c r="J8" s="468">
        <v>16.23</v>
      </c>
      <c r="K8" s="464">
        <v>14700000</v>
      </c>
      <c r="L8" s="22" t="s">
        <v>769</v>
      </c>
      <c r="M8" s="22"/>
      <c r="N8" s="449">
        <v>3</v>
      </c>
      <c r="O8" s="71" t="s">
        <v>773</v>
      </c>
      <c r="P8" s="71" t="s">
        <v>774</v>
      </c>
    </row>
    <row r="9" spans="1:16" ht="75.75" customHeight="1" x14ac:dyDescent="0.25">
      <c r="A9" s="449">
        <v>5</v>
      </c>
      <c r="B9" s="456" t="s">
        <v>747</v>
      </c>
      <c r="C9" s="457" t="s">
        <v>28</v>
      </c>
      <c r="D9" s="469"/>
      <c r="E9" s="449"/>
      <c r="F9" s="449"/>
      <c r="G9" s="22" t="s">
        <v>775</v>
      </c>
      <c r="H9" s="22">
        <v>3</v>
      </c>
      <c r="I9" s="467">
        <v>90</v>
      </c>
      <c r="J9" s="468">
        <v>11</v>
      </c>
      <c r="K9" s="464">
        <v>7150000</v>
      </c>
      <c r="L9" s="22" t="s">
        <v>776</v>
      </c>
      <c r="M9" s="449"/>
      <c r="N9" s="449">
        <v>3</v>
      </c>
      <c r="O9" s="71" t="s">
        <v>777</v>
      </c>
      <c r="P9" s="71" t="s">
        <v>778</v>
      </c>
    </row>
    <row r="10" spans="1:16" ht="105" x14ac:dyDescent="0.25">
      <c r="A10" s="449">
        <v>6</v>
      </c>
      <c r="B10" s="456" t="s">
        <v>747</v>
      </c>
      <c r="C10" s="457" t="s">
        <v>28</v>
      </c>
      <c r="D10" s="449"/>
      <c r="E10" s="449"/>
      <c r="F10" s="449"/>
      <c r="G10" s="22" t="s">
        <v>779</v>
      </c>
      <c r="H10" s="22">
        <v>5</v>
      </c>
      <c r="I10" s="467">
        <v>177.7</v>
      </c>
      <c r="J10" s="468">
        <v>11.54</v>
      </c>
      <c r="K10" s="464">
        <v>8245000</v>
      </c>
      <c r="L10" s="22" t="s">
        <v>780</v>
      </c>
      <c r="M10" s="449"/>
      <c r="N10" s="449">
        <v>3</v>
      </c>
      <c r="O10" s="71" t="s">
        <v>781</v>
      </c>
      <c r="P10" s="71" t="s">
        <v>782</v>
      </c>
    </row>
    <row r="11" spans="1:16" ht="37.5" customHeight="1" x14ac:dyDescent="0.25">
      <c r="A11" s="1078">
        <v>7</v>
      </c>
      <c r="B11" s="1081" t="s">
        <v>747</v>
      </c>
      <c r="C11" s="1074" t="s">
        <v>30</v>
      </c>
      <c r="D11" s="1076">
        <v>43201</v>
      </c>
      <c r="E11" s="1078"/>
      <c r="F11" s="1078"/>
      <c r="G11" s="902" t="s">
        <v>779</v>
      </c>
      <c r="H11" s="902">
        <v>10</v>
      </c>
      <c r="I11" s="1083">
        <v>143.69999999999999</v>
      </c>
      <c r="J11" s="468">
        <v>8</v>
      </c>
      <c r="K11" s="464">
        <v>6800000</v>
      </c>
      <c r="L11" s="22"/>
      <c r="M11" s="449"/>
      <c r="N11" s="449">
        <v>3</v>
      </c>
      <c r="O11" s="71"/>
      <c r="P11" s="71"/>
    </row>
    <row r="12" spans="1:16" ht="45.75" customHeight="1" x14ac:dyDescent="0.25">
      <c r="A12" s="1077"/>
      <c r="B12" s="1082"/>
      <c r="C12" s="1075"/>
      <c r="D12" s="1077"/>
      <c r="E12" s="1077"/>
      <c r="F12" s="1077"/>
      <c r="G12" s="904"/>
      <c r="H12" s="904"/>
      <c r="I12" s="1084"/>
      <c r="J12" s="468">
        <v>16.78</v>
      </c>
      <c r="K12" s="464">
        <v>7900000</v>
      </c>
      <c r="L12" s="22" t="s">
        <v>783</v>
      </c>
      <c r="M12" s="449"/>
      <c r="N12" s="449">
        <v>3</v>
      </c>
      <c r="O12" s="71" t="s">
        <v>784</v>
      </c>
      <c r="P12" s="71" t="s">
        <v>785</v>
      </c>
    </row>
    <row r="13" spans="1:16" ht="138" customHeight="1" x14ac:dyDescent="0.25">
      <c r="A13" s="449">
        <v>8</v>
      </c>
      <c r="B13" s="456" t="s">
        <v>747</v>
      </c>
      <c r="C13" s="1074" t="s">
        <v>30</v>
      </c>
      <c r="D13" s="1076">
        <v>43201</v>
      </c>
      <c r="E13" s="1078"/>
      <c r="F13" s="1078"/>
      <c r="G13" s="22" t="s">
        <v>779</v>
      </c>
      <c r="H13" s="22">
        <v>16</v>
      </c>
      <c r="I13" s="467">
        <v>143.69999999999999</v>
      </c>
      <c r="J13" s="468">
        <v>16.510000000000002</v>
      </c>
      <c r="K13" s="464">
        <v>7500000</v>
      </c>
      <c r="L13" s="22" t="s">
        <v>786</v>
      </c>
      <c r="M13" s="449"/>
      <c r="N13" s="449">
        <v>3</v>
      </c>
      <c r="O13" s="71" t="s">
        <v>787</v>
      </c>
      <c r="P13" s="71" t="s">
        <v>788</v>
      </c>
    </row>
    <row r="14" spans="1:16" ht="31.5" customHeight="1" x14ac:dyDescent="0.25">
      <c r="A14" s="1078">
        <v>9</v>
      </c>
      <c r="B14" s="1081" t="s">
        <v>747</v>
      </c>
      <c r="C14" s="1075"/>
      <c r="D14" s="1077"/>
      <c r="E14" s="1077"/>
      <c r="F14" s="1077"/>
      <c r="G14" s="902" t="s">
        <v>789</v>
      </c>
      <c r="H14" s="902">
        <v>5</v>
      </c>
      <c r="I14" s="902"/>
      <c r="J14" s="471">
        <v>16</v>
      </c>
      <c r="K14" s="464">
        <v>9513000</v>
      </c>
      <c r="L14" s="902" t="s">
        <v>763</v>
      </c>
      <c r="M14" s="1078"/>
      <c r="N14" s="1078">
        <v>3</v>
      </c>
      <c r="O14" s="1079" t="s">
        <v>790</v>
      </c>
      <c r="P14" s="1079" t="s">
        <v>791</v>
      </c>
    </row>
    <row r="15" spans="1:16" ht="71.25" customHeight="1" x14ac:dyDescent="0.25">
      <c r="A15" s="1077"/>
      <c r="B15" s="1082"/>
      <c r="C15" s="450" t="s">
        <v>30</v>
      </c>
      <c r="D15" s="481">
        <v>43199</v>
      </c>
      <c r="E15" s="449" t="s">
        <v>1350</v>
      </c>
      <c r="F15" s="449" t="s">
        <v>1352</v>
      </c>
      <c r="G15" s="904"/>
      <c r="H15" s="904"/>
      <c r="I15" s="904"/>
      <c r="J15" s="471">
        <v>9</v>
      </c>
      <c r="K15" s="464">
        <v>8575000</v>
      </c>
      <c r="L15" s="904"/>
      <c r="M15" s="1077"/>
      <c r="N15" s="1077"/>
      <c r="O15" s="1080"/>
      <c r="P15" s="1080"/>
    </row>
    <row r="16" spans="1:16" ht="204.75" customHeight="1" x14ac:dyDescent="0.25">
      <c r="A16" s="449">
        <v>10</v>
      </c>
      <c r="B16" s="456" t="s">
        <v>747</v>
      </c>
      <c r="C16" s="457" t="s">
        <v>28</v>
      </c>
      <c r="D16" s="481"/>
      <c r="E16" s="449"/>
      <c r="F16" s="449"/>
      <c r="G16" s="473" t="s">
        <v>789</v>
      </c>
      <c r="H16" s="473">
        <v>7</v>
      </c>
      <c r="I16" s="467">
        <v>200.4</v>
      </c>
      <c r="J16" s="468">
        <v>11.83</v>
      </c>
      <c r="K16" s="464">
        <v>12950000</v>
      </c>
      <c r="L16" s="22" t="s">
        <v>792</v>
      </c>
      <c r="M16" s="449"/>
      <c r="N16" s="449">
        <v>3</v>
      </c>
      <c r="O16" s="474" t="s">
        <v>793</v>
      </c>
      <c r="P16" s="474" t="s">
        <v>794</v>
      </c>
    </row>
    <row r="17" spans="1:16" ht="139.5" customHeight="1" x14ac:dyDescent="0.25">
      <c r="A17" s="449">
        <v>11</v>
      </c>
      <c r="B17" s="456" t="s">
        <v>747</v>
      </c>
      <c r="C17" s="450" t="s">
        <v>30</v>
      </c>
      <c r="D17" s="449"/>
      <c r="E17" s="449"/>
      <c r="F17" s="449"/>
      <c r="G17" s="473" t="s">
        <v>789</v>
      </c>
      <c r="H17" s="473">
        <v>11</v>
      </c>
      <c r="I17" s="467">
        <v>254</v>
      </c>
      <c r="J17" s="468">
        <v>15.67</v>
      </c>
      <c r="K17" s="464">
        <v>12350000</v>
      </c>
      <c r="L17" s="22" t="s">
        <v>792</v>
      </c>
      <c r="M17" s="449"/>
      <c r="N17" s="449">
        <v>3</v>
      </c>
      <c r="O17" s="474" t="s">
        <v>795</v>
      </c>
      <c r="P17" s="474" t="s">
        <v>796</v>
      </c>
    </row>
    <row r="18" spans="1:16" ht="130.5" customHeight="1" x14ac:dyDescent="0.25">
      <c r="A18" s="449">
        <v>12</v>
      </c>
      <c r="B18" s="456" t="s">
        <v>747</v>
      </c>
      <c r="C18" s="450" t="s">
        <v>30</v>
      </c>
      <c r="D18" s="449"/>
      <c r="E18" s="449"/>
      <c r="F18" s="449"/>
      <c r="G18" s="473" t="s">
        <v>789</v>
      </c>
      <c r="H18" s="473">
        <v>17</v>
      </c>
      <c r="I18" s="467">
        <v>392.8</v>
      </c>
      <c r="J18" s="468">
        <v>15.66</v>
      </c>
      <c r="K18" s="464">
        <v>13500000</v>
      </c>
      <c r="L18" s="22" t="s">
        <v>797</v>
      </c>
      <c r="M18" s="449"/>
      <c r="N18" s="449">
        <v>3</v>
      </c>
      <c r="O18" s="474" t="s">
        <v>798</v>
      </c>
      <c r="P18" s="474" t="s">
        <v>799</v>
      </c>
    </row>
    <row r="19" spans="1:16" ht="15.75" x14ac:dyDescent="0.25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9"/>
      <c r="P19" s="459"/>
    </row>
    <row r="20" spans="1:16" ht="15.75" x14ac:dyDescent="0.25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9"/>
      <c r="P20" s="459"/>
    </row>
    <row r="21" spans="1:16" ht="15.75" x14ac:dyDescent="0.25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9"/>
      <c r="P21" s="459"/>
    </row>
    <row r="22" spans="1:16" ht="15.75" x14ac:dyDescent="0.25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9"/>
      <c r="P22" s="459"/>
    </row>
    <row r="23" spans="1:16" ht="15.75" x14ac:dyDescent="0.25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9"/>
      <c r="P23" s="459"/>
    </row>
    <row r="24" spans="1:16" ht="15.75" x14ac:dyDescent="0.2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  <c r="P24" s="459"/>
    </row>
    <row r="25" spans="1:16" ht="15.75" x14ac:dyDescent="0.25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9"/>
      <c r="P25" s="459"/>
    </row>
    <row r="26" spans="1:16" ht="15.75" x14ac:dyDescent="0.25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9"/>
      <c r="P26" s="459"/>
    </row>
    <row r="27" spans="1:16" ht="15.75" x14ac:dyDescent="0.25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9"/>
      <c r="P27" s="459"/>
    </row>
    <row r="28" spans="1:16" ht="15.75" x14ac:dyDescent="0.25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9"/>
      <c r="P28" s="459"/>
    </row>
    <row r="29" spans="1:16" ht="15.75" x14ac:dyDescent="0.25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9"/>
      <c r="P29" s="459"/>
    </row>
    <row r="30" spans="1:16" ht="15.75" x14ac:dyDescent="0.25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9"/>
      <c r="P30" s="459"/>
    </row>
    <row r="31" spans="1:16" ht="15.75" x14ac:dyDescent="0.25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9"/>
      <c r="P31" s="459"/>
    </row>
    <row r="32" spans="1:16" ht="15.75" x14ac:dyDescent="0.25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9"/>
      <c r="P32" s="459"/>
    </row>
    <row r="33" spans="1:16" ht="15.75" x14ac:dyDescent="0.25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9"/>
      <c r="P33" s="459"/>
    </row>
  </sheetData>
  <autoFilter ref="A3:N18"/>
  <mergeCells count="39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E2"/>
    <mergeCell ref="A11:A12"/>
    <mergeCell ref="L14:L15"/>
    <mergeCell ref="M14:M15"/>
    <mergeCell ref="N14:N15"/>
    <mergeCell ref="O14:O15"/>
    <mergeCell ref="B11:B12"/>
    <mergeCell ref="H11:H12"/>
    <mergeCell ref="I11:I12"/>
    <mergeCell ref="A14:A15"/>
    <mergeCell ref="B14:B15"/>
    <mergeCell ref="G14:G15"/>
    <mergeCell ref="H14:H15"/>
    <mergeCell ref="I14:I15"/>
    <mergeCell ref="E11:E12"/>
    <mergeCell ref="F11:F12"/>
    <mergeCell ref="G11:G12"/>
    <mergeCell ref="C11:C12"/>
    <mergeCell ref="D11:D12"/>
    <mergeCell ref="N4:N5"/>
    <mergeCell ref="O4:O5"/>
    <mergeCell ref="P14:P15"/>
    <mergeCell ref="P4:P5"/>
    <mergeCell ref="L4:L5"/>
    <mergeCell ref="M4:M5"/>
    <mergeCell ref="C13:C14"/>
    <mergeCell ref="D13:D14"/>
    <mergeCell ref="E13:E14"/>
    <mergeCell ref="F13:F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3"/>
  <sheetViews>
    <sheetView topLeftCell="D7" zoomScale="75" zoomScaleNormal="75" workbookViewId="0">
      <selection activeCell="K10" sqref="K10"/>
    </sheetView>
  </sheetViews>
  <sheetFormatPr defaultRowHeight="15" x14ac:dyDescent="0.25"/>
  <cols>
    <col min="1" max="1" width="9.140625" style="65"/>
    <col min="2" max="2" width="23.42578125" style="65" customWidth="1"/>
    <col min="3" max="3" width="20.140625" style="65" customWidth="1"/>
    <col min="4" max="4" width="11.42578125" style="65" customWidth="1"/>
    <col min="5" max="5" width="13" style="65" customWidth="1"/>
    <col min="6" max="6" width="14.140625" style="65" customWidth="1"/>
    <col min="7" max="7" width="15.42578125" style="65" customWidth="1"/>
    <col min="8" max="8" width="17.140625" style="65" customWidth="1"/>
    <col min="9" max="9" width="17.28515625" style="65" customWidth="1"/>
    <col min="10" max="10" width="18.140625" style="65" customWidth="1"/>
    <col min="11" max="13" width="22.7109375" style="65" customWidth="1"/>
    <col min="14" max="14" width="53.42578125" style="65" customWidth="1"/>
    <col min="15" max="15" width="16.5703125" style="65" customWidth="1"/>
    <col min="16" max="16" width="19.85546875" style="65" customWidth="1"/>
    <col min="17" max="17" width="17.140625" customWidth="1"/>
    <col min="18" max="18" width="24.28515625" customWidth="1"/>
  </cols>
  <sheetData>
    <row r="1" spans="1:18" ht="18.75" x14ac:dyDescent="0.25">
      <c r="A1" s="1085" t="s">
        <v>754</v>
      </c>
      <c r="B1" s="1085"/>
      <c r="C1" s="1085"/>
      <c r="D1" s="1085"/>
      <c r="E1" s="1085"/>
      <c r="F1" s="1085"/>
      <c r="G1" s="1085"/>
      <c r="H1" s="1085"/>
      <c r="I1" s="1085"/>
    </row>
    <row r="2" spans="1:18" ht="15.75" x14ac:dyDescent="0.2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9"/>
      <c r="R2" s="459"/>
    </row>
    <row r="3" spans="1:18" ht="81.75" customHeight="1" x14ac:dyDescent="0.25">
      <c r="A3" s="3" t="s">
        <v>174</v>
      </c>
      <c r="B3" s="3" t="s">
        <v>175</v>
      </c>
      <c r="C3" s="3" t="s">
        <v>176</v>
      </c>
      <c r="D3" s="444" t="s">
        <v>177</v>
      </c>
      <c r="E3" s="3" t="s">
        <v>178</v>
      </c>
      <c r="F3" s="3" t="s">
        <v>179</v>
      </c>
      <c r="G3" s="460" t="s">
        <v>755</v>
      </c>
      <c r="H3" s="460" t="s">
        <v>756</v>
      </c>
      <c r="I3" s="461" t="s">
        <v>757</v>
      </c>
      <c r="J3" s="3" t="s">
        <v>758</v>
      </c>
      <c r="K3" s="3" t="s">
        <v>759</v>
      </c>
      <c r="L3" s="462" t="s">
        <v>760</v>
      </c>
      <c r="M3" s="462" t="s">
        <v>761</v>
      </c>
      <c r="N3" s="3" t="s">
        <v>762</v>
      </c>
      <c r="O3" s="447" t="s">
        <v>182</v>
      </c>
      <c r="P3" s="448" t="s">
        <v>114</v>
      </c>
      <c r="Q3" s="463"/>
      <c r="R3" s="463"/>
    </row>
    <row r="4" spans="1:18" ht="69.75" customHeight="1" x14ac:dyDescent="0.25">
      <c r="A4" s="1078">
        <v>1</v>
      </c>
      <c r="B4" s="1081" t="s">
        <v>747</v>
      </c>
      <c r="C4" s="1087" t="s">
        <v>28</v>
      </c>
      <c r="D4" s="1078"/>
      <c r="E4" s="1078"/>
      <c r="F4" s="1078"/>
      <c r="G4" s="1078" t="str">
        <f>'[1]КП Николин Ключ'!$B$10</f>
        <v>Гранатовая</v>
      </c>
      <c r="H4" s="1078">
        <v>2</v>
      </c>
      <c r="I4" s="1078">
        <v>189</v>
      </c>
      <c r="J4" s="452">
        <f>'[1]КП Николин Ключ'!E10</f>
        <v>19.22</v>
      </c>
      <c r="K4" s="464">
        <f>'[1]КП Николин Ключ'!F10</f>
        <v>11900000</v>
      </c>
      <c r="L4" s="65">
        <v>4760000</v>
      </c>
      <c r="M4" s="70">
        <v>595000</v>
      </c>
      <c r="N4" s="902" t="s">
        <v>763</v>
      </c>
      <c r="O4" s="1078"/>
      <c r="P4" s="1078">
        <v>6</v>
      </c>
      <c r="Q4" s="1079" t="s">
        <v>764</v>
      </c>
      <c r="R4" s="1079" t="s">
        <v>765</v>
      </c>
    </row>
    <row r="5" spans="1:18" ht="50.25" customHeight="1" x14ac:dyDescent="0.25">
      <c r="A5" s="1077"/>
      <c r="B5" s="1082"/>
      <c r="C5" s="1088"/>
      <c r="D5" s="1077"/>
      <c r="E5" s="1077"/>
      <c r="F5" s="1077"/>
      <c r="G5" s="1077"/>
      <c r="H5" s="1077"/>
      <c r="I5" s="1077"/>
      <c r="J5" s="452">
        <f>'[1]КП Николин Ключ'!E11</f>
        <v>10</v>
      </c>
      <c r="K5" s="464">
        <f>'[1]КП Николин Ключ'!F11</f>
        <v>9888600</v>
      </c>
      <c r="L5" s="465">
        <v>3955440</v>
      </c>
      <c r="M5" s="466">
        <v>494430</v>
      </c>
      <c r="N5" s="904"/>
      <c r="O5" s="1077"/>
      <c r="P5" s="1077"/>
      <c r="Q5" s="1080"/>
      <c r="R5" s="1080"/>
    </row>
    <row r="6" spans="1:18" ht="126" x14ac:dyDescent="0.25">
      <c r="A6" s="449">
        <v>2</v>
      </c>
      <c r="B6" s="456" t="s">
        <v>747</v>
      </c>
      <c r="C6" s="457" t="s">
        <v>28</v>
      </c>
      <c r="D6" s="449"/>
      <c r="E6" s="449"/>
      <c r="F6" s="449"/>
      <c r="G6" s="449" t="str">
        <f>'[1]КП Николин Ключ'!$B$10</f>
        <v>Гранатовая</v>
      </c>
      <c r="H6" s="449">
        <v>8</v>
      </c>
      <c r="I6" s="467">
        <v>197</v>
      </c>
      <c r="J6" s="468">
        <v>14.41</v>
      </c>
      <c r="K6" s="464">
        <v>11100000</v>
      </c>
      <c r="L6" s="464">
        <v>4440000</v>
      </c>
      <c r="M6" s="464">
        <v>555000</v>
      </c>
      <c r="N6" s="22" t="s">
        <v>766</v>
      </c>
      <c r="O6" s="449"/>
      <c r="P6" s="449">
        <v>6</v>
      </c>
      <c r="Q6" s="71" t="s">
        <v>767</v>
      </c>
      <c r="R6" s="71" t="s">
        <v>768</v>
      </c>
    </row>
    <row r="7" spans="1:18" ht="126" x14ac:dyDescent="0.25">
      <c r="A7" s="449">
        <v>3</v>
      </c>
      <c r="B7" s="456" t="s">
        <v>747</v>
      </c>
      <c r="C7" s="457" t="s">
        <v>28</v>
      </c>
      <c r="D7" s="449"/>
      <c r="E7" s="449"/>
      <c r="F7" s="449"/>
      <c r="G7" s="449" t="str">
        <f>'[1]КП Николин Ключ'!$B$10</f>
        <v>Гранатовая</v>
      </c>
      <c r="H7" s="449">
        <v>10</v>
      </c>
      <c r="I7" s="467">
        <v>197</v>
      </c>
      <c r="J7" s="468">
        <v>15.8</v>
      </c>
      <c r="K7" s="464">
        <v>11400000</v>
      </c>
      <c r="L7" s="464">
        <v>4560000</v>
      </c>
      <c r="M7" s="464">
        <v>570000</v>
      </c>
      <c r="N7" s="22" t="s">
        <v>769</v>
      </c>
      <c r="O7" s="449"/>
      <c r="P7" s="449">
        <v>6</v>
      </c>
      <c r="Q7" s="71" t="s">
        <v>770</v>
      </c>
      <c r="R7" s="71" t="s">
        <v>771</v>
      </c>
    </row>
    <row r="8" spans="1:18" ht="126" x14ac:dyDescent="0.25">
      <c r="A8" s="449">
        <v>4</v>
      </c>
      <c r="B8" s="456" t="s">
        <v>747</v>
      </c>
      <c r="C8" s="457" t="s">
        <v>28</v>
      </c>
      <c r="D8" s="449"/>
      <c r="E8" s="449"/>
      <c r="F8" s="449"/>
      <c r="G8" s="449" t="str">
        <f>'[1]КП Николин Ключ'!$B$10</f>
        <v>Гранатовая</v>
      </c>
      <c r="H8" s="449">
        <v>12</v>
      </c>
      <c r="I8" s="467">
        <v>197</v>
      </c>
      <c r="J8" s="468">
        <v>16.23</v>
      </c>
      <c r="K8" s="464">
        <v>11400000</v>
      </c>
      <c r="L8" s="464">
        <v>4560000</v>
      </c>
      <c r="M8" s="464">
        <v>570000</v>
      </c>
      <c r="N8" s="22" t="s">
        <v>769</v>
      </c>
      <c r="O8" s="22" t="s">
        <v>772</v>
      </c>
      <c r="P8" s="449">
        <v>6</v>
      </c>
      <c r="Q8" s="71" t="s">
        <v>773</v>
      </c>
      <c r="R8" s="71" t="s">
        <v>774</v>
      </c>
    </row>
    <row r="9" spans="1:18" ht="190.5" hidden="1" customHeight="1" x14ac:dyDescent="0.25">
      <c r="A9" s="449">
        <v>5</v>
      </c>
      <c r="B9" s="456" t="s">
        <v>747</v>
      </c>
      <c r="C9" s="450" t="s">
        <v>30</v>
      </c>
      <c r="D9" s="469"/>
      <c r="E9" s="449" t="s">
        <v>456</v>
      </c>
      <c r="F9" s="449"/>
      <c r="G9" s="22" t="s">
        <v>775</v>
      </c>
      <c r="H9" s="22">
        <v>3</v>
      </c>
      <c r="I9" s="467">
        <v>90</v>
      </c>
      <c r="J9" s="468">
        <v>11</v>
      </c>
      <c r="K9" s="464">
        <v>6150000</v>
      </c>
      <c r="L9" s="470">
        <v>6000000</v>
      </c>
      <c r="M9" s="470"/>
      <c r="N9" s="22" t="s">
        <v>776</v>
      </c>
      <c r="O9" s="449"/>
      <c r="P9" s="449">
        <v>5</v>
      </c>
      <c r="Q9" s="71" t="s">
        <v>777</v>
      </c>
      <c r="R9" s="71" t="s">
        <v>778</v>
      </c>
    </row>
    <row r="10" spans="1:18" ht="105" x14ac:dyDescent="0.25">
      <c r="A10" s="449">
        <v>6</v>
      </c>
      <c r="B10" s="456" t="s">
        <v>747</v>
      </c>
      <c r="C10" s="457" t="s">
        <v>28</v>
      </c>
      <c r="D10" s="449"/>
      <c r="E10" s="449"/>
      <c r="F10" s="449"/>
      <c r="G10" s="22" t="s">
        <v>779</v>
      </c>
      <c r="H10" s="22">
        <v>5</v>
      </c>
      <c r="I10" s="467">
        <v>177.7</v>
      </c>
      <c r="J10" s="468">
        <v>11.54</v>
      </c>
      <c r="K10" s="464">
        <v>5586000</v>
      </c>
      <c r="L10" s="464">
        <v>2234400</v>
      </c>
      <c r="M10" s="464">
        <v>279300</v>
      </c>
      <c r="N10" s="22" t="s">
        <v>780</v>
      </c>
      <c r="O10" s="449"/>
      <c r="P10" s="449">
        <v>5</v>
      </c>
      <c r="Q10" s="71" t="s">
        <v>781</v>
      </c>
      <c r="R10" s="71" t="s">
        <v>782</v>
      </c>
    </row>
    <row r="11" spans="1:18" ht="37.5" customHeight="1" x14ac:dyDescent="0.25">
      <c r="A11" s="449"/>
      <c r="B11" s="456"/>
      <c r="C11" s="1087" t="s">
        <v>28</v>
      </c>
      <c r="D11" s="1078"/>
      <c r="E11" s="1078"/>
      <c r="F11" s="1078"/>
      <c r="G11" s="902" t="s">
        <v>779</v>
      </c>
      <c r="H11" s="902">
        <v>10</v>
      </c>
      <c r="I11" s="1083">
        <v>143.69999999999999</v>
      </c>
      <c r="J11" s="468">
        <v>8</v>
      </c>
      <c r="K11" s="464">
        <v>6800000</v>
      </c>
      <c r="L11" s="464">
        <v>2720000</v>
      </c>
      <c r="M11" s="464">
        <v>340000</v>
      </c>
      <c r="N11" s="22"/>
      <c r="O11" s="449"/>
      <c r="P11" s="449"/>
      <c r="Q11" s="71"/>
      <c r="R11" s="71"/>
    </row>
    <row r="12" spans="1:18" ht="45.75" customHeight="1" x14ac:dyDescent="0.25">
      <c r="A12" s="449">
        <v>7</v>
      </c>
      <c r="B12" s="456" t="s">
        <v>747</v>
      </c>
      <c r="C12" s="1088"/>
      <c r="D12" s="1077"/>
      <c r="E12" s="1077"/>
      <c r="F12" s="1077"/>
      <c r="G12" s="904"/>
      <c r="H12" s="904"/>
      <c r="I12" s="1084"/>
      <c r="J12" s="468">
        <v>16.78</v>
      </c>
      <c r="K12" s="464">
        <v>7900000</v>
      </c>
      <c r="L12" s="464">
        <v>3160000</v>
      </c>
      <c r="M12" s="464">
        <v>395000</v>
      </c>
      <c r="N12" s="22" t="s">
        <v>783</v>
      </c>
      <c r="O12" s="449"/>
      <c r="P12" s="449">
        <v>5</v>
      </c>
      <c r="Q12" s="71" t="s">
        <v>784</v>
      </c>
      <c r="R12" s="71" t="s">
        <v>785</v>
      </c>
    </row>
    <row r="13" spans="1:18" ht="105" x14ac:dyDescent="0.25">
      <c r="A13" s="449">
        <v>8</v>
      </c>
      <c r="B13" s="456" t="s">
        <v>747</v>
      </c>
      <c r="C13" s="457" t="s">
        <v>28</v>
      </c>
      <c r="D13" s="449"/>
      <c r="E13" s="449"/>
      <c r="F13" s="449"/>
      <c r="G13" s="22" t="s">
        <v>779</v>
      </c>
      <c r="H13" s="22">
        <v>16</v>
      </c>
      <c r="I13" s="467">
        <v>143.69999999999999</v>
      </c>
      <c r="J13" s="468">
        <v>16.510000000000002</v>
      </c>
      <c r="K13" s="464">
        <v>7500000</v>
      </c>
      <c r="L13" s="464">
        <v>3000000</v>
      </c>
      <c r="M13" s="464">
        <v>375000</v>
      </c>
      <c r="N13" s="22" t="s">
        <v>786</v>
      </c>
      <c r="O13" s="449"/>
      <c r="P13" s="449">
        <v>5</v>
      </c>
      <c r="Q13" s="71" t="s">
        <v>787</v>
      </c>
      <c r="R13" s="71" t="s">
        <v>788</v>
      </c>
    </row>
    <row r="14" spans="1:18" ht="31.5" customHeight="1" x14ac:dyDescent="0.25">
      <c r="A14" s="1078">
        <v>9</v>
      </c>
      <c r="B14" s="1081" t="s">
        <v>747</v>
      </c>
      <c r="C14" s="457" t="s">
        <v>28</v>
      </c>
      <c r="D14" s="1078"/>
      <c r="E14" s="1078"/>
      <c r="F14" s="1078"/>
      <c r="G14" s="902" t="s">
        <v>789</v>
      </c>
      <c r="H14" s="902">
        <v>5</v>
      </c>
      <c r="I14" s="902"/>
      <c r="J14" s="471">
        <v>16</v>
      </c>
      <c r="K14" s="464">
        <v>9513000</v>
      </c>
      <c r="L14" s="464">
        <v>3805200</v>
      </c>
      <c r="M14" s="464">
        <v>475650</v>
      </c>
      <c r="N14" s="902" t="s">
        <v>763</v>
      </c>
      <c r="O14" s="1078"/>
      <c r="P14" s="1078">
        <v>6</v>
      </c>
      <c r="Q14" s="1079" t="s">
        <v>790</v>
      </c>
      <c r="R14" s="1079" t="s">
        <v>791</v>
      </c>
    </row>
    <row r="15" spans="1:18" ht="71.25" customHeight="1" x14ac:dyDescent="0.25">
      <c r="A15" s="1077"/>
      <c r="B15" s="1082"/>
      <c r="C15" s="457" t="s">
        <v>28</v>
      </c>
      <c r="D15" s="1077"/>
      <c r="E15" s="1077"/>
      <c r="F15" s="1077"/>
      <c r="G15" s="904"/>
      <c r="H15" s="904"/>
      <c r="I15" s="904"/>
      <c r="J15" s="471">
        <v>9</v>
      </c>
      <c r="K15" s="464">
        <v>8575000</v>
      </c>
      <c r="L15" s="472">
        <v>3430000</v>
      </c>
      <c r="M15" s="472">
        <v>428750</v>
      </c>
      <c r="N15" s="904"/>
      <c r="O15" s="1077"/>
      <c r="P15" s="1077"/>
      <c r="Q15" s="1080"/>
      <c r="R15" s="1080"/>
    </row>
    <row r="16" spans="1:18" ht="204.75" x14ac:dyDescent="0.25">
      <c r="A16" s="449">
        <v>10</v>
      </c>
      <c r="B16" s="456" t="s">
        <v>747</v>
      </c>
      <c r="C16" s="457" t="s">
        <v>28</v>
      </c>
      <c r="D16" s="449"/>
      <c r="E16" s="449"/>
      <c r="F16" s="449"/>
      <c r="G16" s="473" t="s">
        <v>789</v>
      </c>
      <c r="H16" s="473">
        <v>7</v>
      </c>
      <c r="I16" s="467">
        <v>200.4</v>
      </c>
      <c r="J16" s="468">
        <v>11.83</v>
      </c>
      <c r="K16" s="464">
        <v>9600000</v>
      </c>
      <c r="L16" s="464">
        <v>3840000</v>
      </c>
      <c r="M16" s="464">
        <v>480000</v>
      </c>
      <c r="N16" s="22" t="s">
        <v>792</v>
      </c>
      <c r="O16" s="449"/>
      <c r="P16" s="449">
        <v>5</v>
      </c>
      <c r="Q16" s="474" t="s">
        <v>793</v>
      </c>
      <c r="R16" s="474" t="s">
        <v>794</v>
      </c>
    </row>
    <row r="17" spans="1:18" ht="139.5" customHeight="1" x14ac:dyDescent="0.25">
      <c r="A17" s="449">
        <v>11</v>
      </c>
      <c r="B17" s="456" t="s">
        <v>747</v>
      </c>
      <c r="C17" s="450" t="s">
        <v>30</v>
      </c>
      <c r="D17" s="449"/>
      <c r="E17" s="449"/>
      <c r="F17" s="449"/>
      <c r="G17" s="473" t="s">
        <v>789</v>
      </c>
      <c r="H17" s="473">
        <v>11</v>
      </c>
      <c r="I17" s="467">
        <v>254</v>
      </c>
      <c r="J17" s="468">
        <v>15.67</v>
      </c>
      <c r="K17" s="464">
        <v>12350000</v>
      </c>
      <c r="L17" s="464">
        <v>4940000</v>
      </c>
      <c r="M17" s="464">
        <v>617500</v>
      </c>
      <c r="N17" s="22" t="s">
        <v>792</v>
      </c>
      <c r="O17" s="449"/>
      <c r="P17" s="449">
        <v>5</v>
      </c>
      <c r="Q17" s="474" t="s">
        <v>795</v>
      </c>
      <c r="R17" s="474" t="s">
        <v>796</v>
      </c>
    </row>
    <row r="18" spans="1:18" ht="130.5" customHeight="1" x14ac:dyDescent="0.25">
      <c r="A18" s="449">
        <v>12</v>
      </c>
      <c r="B18" s="456" t="s">
        <v>747</v>
      </c>
      <c r="C18" s="450" t="s">
        <v>30</v>
      </c>
      <c r="D18" s="449"/>
      <c r="E18" s="449"/>
      <c r="F18" s="449"/>
      <c r="G18" s="473" t="s">
        <v>789</v>
      </c>
      <c r="H18" s="473">
        <v>17</v>
      </c>
      <c r="I18" s="467">
        <v>392.8</v>
      </c>
      <c r="J18" s="468">
        <v>15.66</v>
      </c>
      <c r="K18" s="464">
        <v>13500000</v>
      </c>
      <c r="L18" s="464">
        <v>5400000</v>
      </c>
      <c r="M18" s="464">
        <v>675000</v>
      </c>
      <c r="N18" s="22" t="s">
        <v>797</v>
      </c>
      <c r="O18" s="449"/>
      <c r="P18" s="449">
        <v>5</v>
      </c>
      <c r="Q18" s="474" t="s">
        <v>798</v>
      </c>
      <c r="R18" s="474" t="s">
        <v>799</v>
      </c>
    </row>
    <row r="19" spans="1:18" ht="15.75" x14ac:dyDescent="0.25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9"/>
      <c r="R19" s="459"/>
    </row>
    <row r="20" spans="1:18" ht="15.75" x14ac:dyDescent="0.25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9"/>
      <c r="R20" s="459"/>
    </row>
    <row r="21" spans="1:18" ht="15.75" x14ac:dyDescent="0.25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9"/>
      <c r="R21" s="459"/>
    </row>
    <row r="22" spans="1:18" ht="15.75" x14ac:dyDescent="0.25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  <c r="R22" s="459"/>
    </row>
    <row r="23" spans="1:18" ht="15.75" x14ac:dyDescent="0.25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9"/>
      <c r="R23" s="459"/>
    </row>
    <row r="24" spans="1:18" ht="15.75" x14ac:dyDescent="0.2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9"/>
      <c r="R24" s="459"/>
    </row>
    <row r="25" spans="1:18" ht="15.75" x14ac:dyDescent="0.25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59"/>
    </row>
    <row r="26" spans="1:18" ht="15.75" x14ac:dyDescent="0.25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9"/>
      <c r="R26" s="459"/>
    </row>
    <row r="27" spans="1:18" ht="15.75" x14ac:dyDescent="0.25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9"/>
      <c r="R27" s="459"/>
    </row>
    <row r="28" spans="1:18" ht="15.75" x14ac:dyDescent="0.25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9"/>
      <c r="R28" s="459"/>
    </row>
    <row r="29" spans="1:18" ht="15.75" x14ac:dyDescent="0.25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9"/>
      <c r="R29" s="459"/>
    </row>
    <row r="30" spans="1:18" ht="15.75" x14ac:dyDescent="0.25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9"/>
      <c r="R30" s="459"/>
    </row>
    <row r="31" spans="1:18" ht="15.75" x14ac:dyDescent="0.25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459"/>
    </row>
    <row r="32" spans="1:18" ht="15.75" x14ac:dyDescent="0.25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9"/>
      <c r="R32" s="459"/>
    </row>
    <row r="33" spans="1:18" ht="15.75" x14ac:dyDescent="0.25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9"/>
      <c r="R33" s="459"/>
    </row>
  </sheetData>
  <autoFilter ref="A3:P18">
    <filterColumn colId="2">
      <filters>
        <filter val="свободно"/>
      </filters>
    </filterColumn>
  </autoFilter>
  <mergeCells count="35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R4:R5"/>
    <mergeCell ref="H11:H12"/>
    <mergeCell ref="I11:I12"/>
    <mergeCell ref="A14:A15"/>
    <mergeCell ref="B14:B15"/>
    <mergeCell ref="D14:D15"/>
    <mergeCell ref="E14:E15"/>
    <mergeCell ref="F14:F15"/>
    <mergeCell ref="G14:G15"/>
    <mergeCell ref="H14:H15"/>
    <mergeCell ref="I14:I15"/>
    <mergeCell ref="C11:C12"/>
    <mergeCell ref="D11:D12"/>
    <mergeCell ref="E11:E12"/>
    <mergeCell ref="F11:F12"/>
    <mergeCell ref="G11:G12"/>
    <mergeCell ref="N14:N15"/>
    <mergeCell ref="O14:O15"/>
    <mergeCell ref="P14:P15"/>
    <mergeCell ref="Q14:Q15"/>
    <mergeCell ref="R14:R1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7" zoomScale="75" zoomScaleNormal="75" workbookViewId="0">
      <selection activeCell="E13" sqref="E13"/>
    </sheetView>
  </sheetViews>
  <sheetFormatPr defaultRowHeight="15" x14ac:dyDescent="0.25"/>
  <cols>
    <col min="1" max="1" width="14.5703125" style="778" customWidth="1"/>
    <col min="2" max="2" width="13.5703125" style="778" customWidth="1"/>
    <col min="3" max="3" width="11.28515625" style="778" customWidth="1"/>
    <col min="4" max="4" width="12.85546875" style="778" customWidth="1"/>
    <col min="5" max="5" width="13.140625" style="778" customWidth="1"/>
    <col min="6" max="6" width="13.5703125" style="778" customWidth="1"/>
    <col min="7" max="7" width="15.7109375" style="778" customWidth="1"/>
    <col min="8" max="8" width="13.140625" style="778" customWidth="1"/>
    <col min="9" max="9" width="16.85546875" style="778" customWidth="1"/>
    <col min="10" max="10" width="11.5703125" style="778" customWidth="1"/>
    <col min="11" max="11" width="12.7109375" style="778" customWidth="1"/>
    <col min="12" max="12" width="67" style="778" customWidth="1"/>
    <col min="13" max="13" width="15.42578125" style="73" customWidth="1"/>
    <col min="14" max="14" width="14.42578125" customWidth="1"/>
    <col min="15" max="15" width="13.7109375" customWidth="1"/>
    <col min="16" max="16" width="13.5703125" customWidth="1"/>
    <col min="17" max="17" width="19.28515625" style="65" customWidth="1"/>
  </cols>
  <sheetData>
    <row r="1" spans="1:17" ht="37.5" customHeight="1" x14ac:dyDescent="0.25">
      <c r="A1" s="1095" t="s">
        <v>1531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</row>
    <row r="2" spans="1:17" ht="77.25" customHeight="1" x14ac:dyDescent="0.25">
      <c r="A2" s="779" t="s">
        <v>0</v>
      </c>
      <c r="B2" s="779" t="s">
        <v>755</v>
      </c>
      <c r="C2" s="779" t="s">
        <v>756</v>
      </c>
      <c r="D2" s="779" t="s">
        <v>1532</v>
      </c>
      <c r="E2" s="779" t="s">
        <v>1533</v>
      </c>
      <c r="F2" s="779" t="s">
        <v>1534</v>
      </c>
      <c r="G2" s="779" t="s">
        <v>1535</v>
      </c>
      <c r="H2" s="779" t="s">
        <v>1536</v>
      </c>
      <c r="I2" s="779" t="s">
        <v>1537</v>
      </c>
      <c r="J2" s="779" t="s">
        <v>1538</v>
      </c>
      <c r="K2" s="779" t="s">
        <v>1539</v>
      </c>
      <c r="L2" s="779" t="s">
        <v>1540</v>
      </c>
      <c r="M2" s="761" t="s">
        <v>5</v>
      </c>
      <c r="N2" s="761" t="s">
        <v>6</v>
      </c>
      <c r="O2" s="761" t="s">
        <v>7</v>
      </c>
      <c r="P2" s="761" t="s">
        <v>8</v>
      </c>
      <c r="Q2" s="3" t="s">
        <v>1529</v>
      </c>
    </row>
    <row r="3" spans="1:17" ht="15.75" x14ac:dyDescent="0.25">
      <c r="A3" s="779">
        <v>1</v>
      </c>
      <c r="B3" s="779">
        <v>2</v>
      </c>
      <c r="C3" s="779">
        <v>3</v>
      </c>
      <c r="D3" s="779">
        <v>4</v>
      </c>
      <c r="E3" s="779">
        <v>5</v>
      </c>
      <c r="F3" s="779">
        <v>6</v>
      </c>
      <c r="G3" s="779">
        <v>7</v>
      </c>
      <c r="H3" s="779">
        <v>8</v>
      </c>
      <c r="I3" s="779">
        <v>9</v>
      </c>
      <c r="J3" s="779">
        <v>10</v>
      </c>
      <c r="K3" s="779">
        <v>11</v>
      </c>
      <c r="L3" s="779">
        <v>12</v>
      </c>
      <c r="M3" s="761"/>
      <c r="N3" s="761"/>
      <c r="O3" s="761"/>
      <c r="P3" s="761"/>
      <c r="Q3" s="779"/>
    </row>
    <row r="4" spans="1:17" ht="45" customHeight="1" x14ac:dyDescent="0.25">
      <c r="A4" s="1096">
        <v>1</v>
      </c>
      <c r="B4" s="1096" t="s">
        <v>789</v>
      </c>
      <c r="C4" s="1093">
        <v>7</v>
      </c>
      <c r="D4" s="74">
        <v>200.4</v>
      </c>
      <c r="E4" s="780">
        <v>9616050</v>
      </c>
      <c r="F4" s="780">
        <v>47984</v>
      </c>
      <c r="G4" s="1091">
        <v>10809256</v>
      </c>
      <c r="H4" s="1091">
        <v>53938</v>
      </c>
      <c r="I4" s="1091">
        <v>12950000</v>
      </c>
      <c r="J4" s="1091">
        <v>64621</v>
      </c>
      <c r="K4" s="1091">
        <v>2140744</v>
      </c>
      <c r="L4" s="1089" t="s">
        <v>1541</v>
      </c>
      <c r="M4" s="67"/>
      <c r="N4" s="64"/>
      <c r="O4" s="64"/>
      <c r="P4" s="64"/>
      <c r="Q4" s="70">
        <v>3</v>
      </c>
    </row>
    <row r="5" spans="1:17" ht="77.25" customHeight="1" x14ac:dyDescent="0.25">
      <c r="A5" s="1096"/>
      <c r="B5" s="1096"/>
      <c r="C5" s="1094"/>
      <c r="D5" s="74">
        <v>11.83</v>
      </c>
      <c r="E5" s="780">
        <v>1193206</v>
      </c>
      <c r="F5" s="780">
        <v>100863</v>
      </c>
      <c r="G5" s="1092"/>
      <c r="H5" s="1092"/>
      <c r="I5" s="1092"/>
      <c r="J5" s="1092"/>
      <c r="K5" s="1092"/>
      <c r="L5" s="1090"/>
      <c r="M5" s="67"/>
      <c r="N5" s="64"/>
      <c r="O5" s="64"/>
      <c r="P5" s="64"/>
      <c r="Q5" s="70">
        <v>3</v>
      </c>
    </row>
    <row r="6" spans="1:17" ht="32.25" customHeight="1" x14ac:dyDescent="0.25">
      <c r="A6" s="1093">
        <v>2</v>
      </c>
      <c r="B6" s="1093" t="s">
        <v>1542</v>
      </c>
      <c r="C6" s="1093">
        <v>8</v>
      </c>
      <c r="D6" s="74">
        <v>187.4</v>
      </c>
      <c r="E6" s="780">
        <v>8251079</v>
      </c>
      <c r="F6" s="780">
        <v>44029</v>
      </c>
      <c r="G6" s="1091">
        <v>9760392</v>
      </c>
      <c r="H6" s="1091">
        <v>52083</v>
      </c>
      <c r="I6" s="1091">
        <v>11400000</v>
      </c>
      <c r="J6" s="1091">
        <v>60832</v>
      </c>
      <c r="K6" s="1091">
        <v>1639608</v>
      </c>
      <c r="L6" s="1089" t="s">
        <v>1543</v>
      </c>
      <c r="M6" s="67"/>
      <c r="N6" s="64"/>
      <c r="O6" s="64"/>
      <c r="P6" s="64"/>
      <c r="Q6" s="70">
        <v>3</v>
      </c>
    </row>
    <row r="7" spans="1:17" ht="64.5" customHeight="1" x14ac:dyDescent="0.25">
      <c r="A7" s="1094"/>
      <c r="B7" s="1094"/>
      <c r="C7" s="1094"/>
      <c r="D7" s="74">
        <v>14.41</v>
      </c>
      <c r="E7" s="780">
        <v>1509313</v>
      </c>
      <c r="F7" s="780">
        <v>104741</v>
      </c>
      <c r="G7" s="1092"/>
      <c r="H7" s="1092"/>
      <c r="I7" s="1092"/>
      <c r="J7" s="1092"/>
      <c r="K7" s="1092"/>
      <c r="L7" s="1090"/>
      <c r="M7" s="67"/>
      <c r="N7" s="64"/>
      <c r="O7" s="64"/>
      <c r="P7" s="64"/>
      <c r="Q7" s="70">
        <v>3</v>
      </c>
    </row>
    <row r="8" spans="1:17" ht="47.25" customHeight="1" x14ac:dyDescent="0.25">
      <c r="A8" s="1093">
        <v>3</v>
      </c>
      <c r="B8" s="1093" t="s">
        <v>1542</v>
      </c>
      <c r="C8" s="1093">
        <v>10</v>
      </c>
      <c r="D8" s="74">
        <v>190</v>
      </c>
      <c r="E8" s="780">
        <v>8251079</v>
      </c>
      <c r="F8" s="780">
        <v>43427</v>
      </c>
      <c r="G8" s="1091">
        <v>9905981</v>
      </c>
      <c r="H8" s="1091">
        <v>52137</v>
      </c>
      <c r="I8" s="1091">
        <v>11200000</v>
      </c>
      <c r="J8" s="1091">
        <v>58947</v>
      </c>
      <c r="K8" s="1091">
        <v>1294019</v>
      </c>
      <c r="L8" s="1089" t="s">
        <v>1543</v>
      </c>
      <c r="M8" s="67"/>
      <c r="N8" s="64"/>
      <c r="O8" s="64"/>
      <c r="P8" s="64"/>
      <c r="Q8" s="70">
        <v>3</v>
      </c>
    </row>
    <row r="9" spans="1:17" ht="56.25" customHeight="1" x14ac:dyDescent="0.25">
      <c r="A9" s="1094"/>
      <c r="B9" s="1094"/>
      <c r="C9" s="1094"/>
      <c r="D9" s="74">
        <v>15.8</v>
      </c>
      <c r="E9" s="780">
        <v>1654902</v>
      </c>
      <c r="F9" s="780">
        <v>104741</v>
      </c>
      <c r="G9" s="1092"/>
      <c r="H9" s="1092"/>
      <c r="I9" s="1092"/>
      <c r="J9" s="1092"/>
      <c r="K9" s="1092"/>
      <c r="L9" s="1090"/>
      <c r="M9" s="67"/>
      <c r="N9" s="64"/>
      <c r="O9" s="64"/>
      <c r="P9" s="64"/>
      <c r="Q9" s="70">
        <v>3</v>
      </c>
    </row>
    <row r="10" spans="1:17" ht="42.75" customHeight="1" x14ac:dyDescent="0.25">
      <c r="A10" s="1093">
        <v>4</v>
      </c>
      <c r="B10" s="1093" t="s">
        <v>1542</v>
      </c>
      <c r="C10" s="1093">
        <v>12</v>
      </c>
      <c r="D10" s="74">
        <v>188.8</v>
      </c>
      <c r="E10" s="780">
        <v>11486215</v>
      </c>
      <c r="F10" s="780">
        <v>60838</v>
      </c>
      <c r="G10" s="1091">
        <v>13186156</v>
      </c>
      <c r="H10" s="1091">
        <v>69842</v>
      </c>
      <c r="I10" s="1091">
        <v>14700000</v>
      </c>
      <c r="J10" s="1091">
        <v>77860</v>
      </c>
      <c r="K10" s="1091">
        <v>1513844</v>
      </c>
      <c r="L10" s="1089" t="s">
        <v>1544</v>
      </c>
      <c r="M10" s="67"/>
      <c r="N10" s="64"/>
      <c r="O10" s="64"/>
      <c r="P10" s="64"/>
      <c r="Q10" s="70">
        <v>3</v>
      </c>
    </row>
    <row r="11" spans="1:17" ht="48" customHeight="1" x14ac:dyDescent="0.25">
      <c r="A11" s="1094"/>
      <c r="B11" s="1094"/>
      <c r="C11" s="1094"/>
      <c r="D11" s="74">
        <v>16.23</v>
      </c>
      <c r="E11" s="780">
        <v>1699941</v>
      </c>
      <c r="F11" s="780">
        <v>104741</v>
      </c>
      <c r="G11" s="1092"/>
      <c r="H11" s="1092"/>
      <c r="I11" s="1092"/>
      <c r="J11" s="1092"/>
      <c r="K11" s="1092"/>
      <c r="L11" s="1090"/>
      <c r="M11" s="67"/>
      <c r="N11" s="64"/>
      <c r="O11" s="64"/>
      <c r="P11" s="64"/>
      <c r="Q11" s="70">
        <v>3</v>
      </c>
    </row>
    <row r="12" spans="1:17" ht="54" customHeight="1" x14ac:dyDescent="0.25">
      <c r="A12" s="1093">
        <v>5</v>
      </c>
      <c r="B12" s="1093" t="s">
        <v>779</v>
      </c>
      <c r="C12" s="1093">
        <v>5</v>
      </c>
      <c r="D12" s="74">
        <v>177.7</v>
      </c>
      <c r="E12" s="780">
        <v>4936122</v>
      </c>
      <c r="F12" s="780">
        <v>27778</v>
      </c>
      <c r="G12" s="1091">
        <v>6444317</v>
      </c>
      <c r="H12" s="1091">
        <v>36265</v>
      </c>
      <c r="I12" s="1091">
        <v>8250000</v>
      </c>
      <c r="J12" s="1091">
        <v>46427</v>
      </c>
      <c r="K12" s="1091">
        <v>1805683</v>
      </c>
      <c r="L12" s="1089" t="s">
        <v>1545</v>
      </c>
      <c r="M12" s="67"/>
      <c r="N12" s="64"/>
      <c r="O12" s="64"/>
      <c r="P12" s="64"/>
      <c r="Q12" s="70">
        <v>3</v>
      </c>
    </row>
    <row r="13" spans="1:17" ht="69" customHeight="1" x14ac:dyDescent="0.25">
      <c r="A13" s="1094"/>
      <c r="B13" s="1094"/>
      <c r="C13" s="1094"/>
      <c r="D13" s="74">
        <v>11.54</v>
      </c>
      <c r="E13" s="780">
        <v>1508195</v>
      </c>
      <c r="F13" s="780">
        <v>130693</v>
      </c>
      <c r="G13" s="1092"/>
      <c r="H13" s="1092"/>
      <c r="I13" s="1092"/>
      <c r="J13" s="1092"/>
      <c r="K13" s="1092"/>
      <c r="L13" s="1090"/>
      <c r="M13" s="67"/>
      <c r="N13" s="64"/>
      <c r="O13" s="64"/>
      <c r="P13" s="64"/>
      <c r="Q13" s="70">
        <v>3</v>
      </c>
    </row>
    <row r="14" spans="1:17" ht="57" customHeight="1" x14ac:dyDescent="0.25">
      <c r="A14" s="1093">
        <v>6</v>
      </c>
      <c r="B14" s="1093" t="s">
        <v>775</v>
      </c>
      <c r="C14" s="1093">
        <v>3</v>
      </c>
      <c r="D14" s="74">
        <v>90</v>
      </c>
      <c r="E14" s="780">
        <v>4945738</v>
      </c>
      <c r="F14" s="780">
        <v>54953</v>
      </c>
      <c r="G14" s="1091">
        <v>6383359</v>
      </c>
      <c r="H14" s="1091">
        <v>70926</v>
      </c>
      <c r="I14" s="1091">
        <v>7150000</v>
      </c>
      <c r="J14" s="1091">
        <v>79444</v>
      </c>
      <c r="K14" s="1091">
        <v>766641</v>
      </c>
      <c r="L14" s="1089" t="s">
        <v>1546</v>
      </c>
      <c r="M14" s="67"/>
      <c r="N14" s="64"/>
      <c r="O14" s="64"/>
      <c r="P14" s="64"/>
      <c r="Q14" s="70">
        <v>3</v>
      </c>
    </row>
    <row r="15" spans="1:17" ht="87.75" customHeight="1" x14ac:dyDescent="0.25">
      <c r="A15" s="1094"/>
      <c r="B15" s="1094"/>
      <c r="C15" s="1094"/>
      <c r="D15" s="74">
        <v>11</v>
      </c>
      <c r="E15" s="780">
        <v>1437621</v>
      </c>
      <c r="F15" s="780">
        <v>130693</v>
      </c>
      <c r="G15" s="1092"/>
      <c r="H15" s="1092"/>
      <c r="I15" s="1092"/>
      <c r="J15" s="1092"/>
      <c r="K15" s="1092"/>
      <c r="L15" s="1090"/>
      <c r="M15" s="67"/>
      <c r="N15" s="64"/>
      <c r="O15" s="64"/>
      <c r="P15" s="64"/>
      <c r="Q15" s="70">
        <v>3</v>
      </c>
    </row>
  </sheetData>
  <mergeCells count="55">
    <mergeCell ref="A1:M1"/>
    <mergeCell ref="A4:A5"/>
    <mergeCell ref="B4:B5"/>
    <mergeCell ref="L4:L5"/>
    <mergeCell ref="C4:C5"/>
    <mergeCell ref="G4:G5"/>
    <mergeCell ref="H4:H5"/>
    <mergeCell ref="I4:I5"/>
    <mergeCell ref="J4:J5"/>
    <mergeCell ref="K4:K5"/>
    <mergeCell ref="A6:A7"/>
    <mergeCell ref="B6:B7"/>
    <mergeCell ref="C6:C7"/>
    <mergeCell ref="L6:L7"/>
    <mergeCell ref="K6:K7"/>
    <mergeCell ref="J6:J7"/>
    <mergeCell ref="I6:I7"/>
    <mergeCell ref="H6:H7"/>
    <mergeCell ref="G6:G7"/>
    <mergeCell ref="A8:A9"/>
    <mergeCell ref="B8:B9"/>
    <mergeCell ref="C8:C9"/>
    <mergeCell ref="L8:L9"/>
    <mergeCell ref="K8:K9"/>
    <mergeCell ref="J8:J9"/>
    <mergeCell ref="I8:I9"/>
    <mergeCell ref="H8:H9"/>
    <mergeCell ref="G8:G9"/>
    <mergeCell ref="J10:J11"/>
    <mergeCell ref="K10:K11"/>
    <mergeCell ref="L10:L11"/>
    <mergeCell ref="A12:A13"/>
    <mergeCell ref="B12:B13"/>
    <mergeCell ref="C12:C13"/>
    <mergeCell ref="L12:L13"/>
    <mergeCell ref="K12:K13"/>
    <mergeCell ref="J12:J13"/>
    <mergeCell ref="I12:I13"/>
    <mergeCell ref="A10:A11"/>
    <mergeCell ref="B10:B11"/>
    <mergeCell ref="C10:C11"/>
    <mergeCell ref="G10:G11"/>
    <mergeCell ref="H10:H11"/>
    <mergeCell ref="I10:I11"/>
    <mergeCell ref="L14:L15"/>
    <mergeCell ref="H12:H13"/>
    <mergeCell ref="G12:G13"/>
    <mergeCell ref="A14:A15"/>
    <mergeCell ref="B14:B15"/>
    <mergeCell ref="C14:C15"/>
    <mergeCell ref="K14:K15"/>
    <mergeCell ref="J14:J15"/>
    <mergeCell ref="I14:I15"/>
    <mergeCell ref="H14:H15"/>
    <mergeCell ref="G14:G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47"/>
  <sheetViews>
    <sheetView zoomScale="75" zoomScaleNormal="75" workbookViewId="0">
      <selection activeCell="G26" sqref="G26"/>
    </sheetView>
  </sheetViews>
  <sheetFormatPr defaultRowHeight="15.75" x14ac:dyDescent="0.25"/>
  <cols>
    <col min="1" max="1" width="9.140625" style="458"/>
    <col min="2" max="2" width="14.5703125" style="458" customWidth="1"/>
    <col min="3" max="3" width="15" style="458" customWidth="1"/>
    <col min="4" max="4" width="13.42578125" style="458" customWidth="1"/>
    <col min="5" max="5" width="13.85546875" style="458" customWidth="1"/>
    <col min="6" max="6" width="14.7109375" style="458" customWidth="1"/>
    <col min="7" max="7" width="23.5703125" style="458" customWidth="1"/>
    <col min="8" max="8" width="19.42578125" style="458" customWidth="1"/>
    <col min="9" max="9" width="19.85546875" style="458" customWidth="1"/>
    <col min="10" max="10" width="22.85546875" style="458" customWidth="1"/>
    <col min="11" max="11" width="26.85546875" style="458" customWidth="1"/>
    <col min="12" max="12" width="22.140625" style="458" customWidth="1"/>
    <col min="13" max="13" width="21.7109375" customWidth="1"/>
    <col min="14" max="14" width="23.140625" customWidth="1"/>
    <col min="15" max="15" width="19.42578125" customWidth="1"/>
    <col min="16" max="16" width="16.28515625" style="486" customWidth="1"/>
    <col min="17" max="17" width="29" style="73" customWidth="1"/>
    <col min="18" max="18" width="23.28515625" style="73" customWidth="1"/>
  </cols>
  <sheetData>
    <row r="2" spans="1:18" ht="144.75" customHeight="1" x14ac:dyDescent="0.25">
      <c r="A2" s="3" t="s">
        <v>174</v>
      </c>
      <c r="B2" s="3" t="s">
        <v>175</v>
      </c>
      <c r="C2" s="3" t="s">
        <v>176</v>
      </c>
      <c r="D2" s="444" t="s">
        <v>177</v>
      </c>
      <c r="E2" s="3" t="s">
        <v>178</v>
      </c>
      <c r="F2" s="3" t="s">
        <v>179</v>
      </c>
      <c r="G2" s="445" t="s">
        <v>733</v>
      </c>
      <c r="H2" s="3" t="s">
        <v>800</v>
      </c>
      <c r="I2" s="475" t="s">
        <v>801</v>
      </c>
      <c r="J2" s="475" t="s">
        <v>802</v>
      </c>
      <c r="K2" s="475" t="s">
        <v>1302</v>
      </c>
      <c r="L2" s="461" t="s">
        <v>1301</v>
      </c>
      <c r="M2" s="461" t="s">
        <v>1303</v>
      </c>
      <c r="N2" s="476" t="s">
        <v>803</v>
      </c>
      <c r="O2" s="477" t="s">
        <v>114</v>
      </c>
      <c r="P2" s="3" t="s">
        <v>8</v>
      </c>
      <c r="Q2" s="71"/>
      <c r="R2" s="71"/>
    </row>
    <row r="3" spans="1:18" ht="105" hidden="1" x14ac:dyDescent="0.25">
      <c r="A3" s="449">
        <v>1</v>
      </c>
      <c r="B3" s="449"/>
      <c r="C3" s="450" t="s">
        <v>183</v>
      </c>
      <c r="D3" s="449"/>
      <c r="E3" s="449" t="s">
        <v>804</v>
      </c>
      <c r="F3" s="22" t="s">
        <v>805</v>
      </c>
      <c r="G3" s="449" t="s">
        <v>806</v>
      </c>
      <c r="H3" s="473">
        <v>11.95</v>
      </c>
      <c r="I3" s="464">
        <v>167000</v>
      </c>
      <c r="J3" s="464">
        <v>1995649.9999999998</v>
      </c>
      <c r="K3" s="611"/>
      <c r="L3" s="611"/>
      <c r="M3" s="611"/>
      <c r="N3" s="478" t="s">
        <v>807</v>
      </c>
      <c r="O3" s="449">
        <v>1</v>
      </c>
      <c r="P3" s="479"/>
      <c r="Q3" s="71" t="s">
        <v>808</v>
      </c>
      <c r="R3" s="71" t="s">
        <v>809</v>
      </c>
    </row>
    <row r="4" spans="1:18" ht="105" hidden="1" x14ac:dyDescent="0.25">
      <c r="A4" s="22">
        <v>2</v>
      </c>
      <c r="B4" s="449"/>
      <c r="C4" s="450" t="s">
        <v>183</v>
      </c>
      <c r="D4" s="469">
        <v>42874</v>
      </c>
      <c r="E4" s="449" t="s">
        <v>810</v>
      </c>
      <c r="F4" s="449"/>
      <c r="G4" s="449" t="s">
        <v>811</v>
      </c>
      <c r="H4" s="473">
        <v>10.92</v>
      </c>
      <c r="I4" s="464">
        <v>190000</v>
      </c>
      <c r="J4" s="464">
        <v>2074800</v>
      </c>
      <c r="K4" s="611"/>
      <c r="L4" s="610"/>
      <c r="M4" s="610"/>
      <c r="N4" s="478" t="s">
        <v>807</v>
      </c>
      <c r="O4" s="449">
        <v>1</v>
      </c>
      <c r="P4" s="479"/>
      <c r="Q4" s="71" t="s">
        <v>812</v>
      </c>
      <c r="R4" s="71" t="s">
        <v>813</v>
      </c>
    </row>
    <row r="5" spans="1:18" ht="105" hidden="1" x14ac:dyDescent="0.25">
      <c r="A5" s="22">
        <v>3</v>
      </c>
      <c r="B5" s="449"/>
      <c r="C5" s="450" t="s">
        <v>183</v>
      </c>
      <c r="D5" s="469">
        <v>42874</v>
      </c>
      <c r="E5" s="449" t="s">
        <v>810</v>
      </c>
      <c r="F5" s="449"/>
      <c r="G5" s="449" t="s">
        <v>814</v>
      </c>
      <c r="H5" s="473">
        <v>12.93</v>
      </c>
      <c r="I5" s="464">
        <v>190000</v>
      </c>
      <c r="J5" s="464">
        <v>2456700</v>
      </c>
      <c r="K5" s="611"/>
      <c r="L5" s="611"/>
      <c r="M5" s="611"/>
      <c r="N5" s="478" t="s">
        <v>807</v>
      </c>
      <c r="O5" s="449">
        <v>1</v>
      </c>
      <c r="P5" s="479"/>
      <c r="Q5" s="71" t="s">
        <v>815</v>
      </c>
      <c r="R5" s="71" t="s">
        <v>816</v>
      </c>
    </row>
    <row r="6" spans="1:18" ht="105" x14ac:dyDescent="0.25">
      <c r="A6" s="22">
        <v>4</v>
      </c>
      <c r="B6" s="22" t="s">
        <v>747</v>
      </c>
      <c r="C6" s="457" t="s">
        <v>28</v>
      </c>
      <c r="D6" s="449"/>
      <c r="E6" s="449"/>
      <c r="F6" s="449"/>
      <c r="G6" s="449" t="s">
        <v>817</v>
      </c>
      <c r="H6" s="473">
        <v>11.41</v>
      </c>
      <c r="I6" s="464">
        <v>167000</v>
      </c>
      <c r="J6" s="464">
        <v>1905470</v>
      </c>
      <c r="K6" s="611"/>
      <c r="L6" s="610"/>
      <c r="M6" s="610"/>
      <c r="N6" s="478" t="s">
        <v>807</v>
      </c>
      <c r="O6" s="449">
        <v>1</v>
      </c>
      <c r="P6" s="64"/>
      <c r="Q6" s="71" t="s">
        <v>818</v>
      </c>
      <c r="R6" s="71" t="s">
        <v>819</v>
      </c>
    </row>
    <row r="7" spans="1:18" ht="105" hidden="1" x14ac:dyDescent="0.25">
      <c r="A7" s="22">
        <v>5</v>
      </c>
      <c r="B7" s="449"/>
      <c r="C7" s="450" t="s">
        <v>183</v>
      </c>
      <c r="D7" s="469">
        <v>42874</v>
      </c>
      <c r="E7" s="449" t="s">
        <v>810</v>
      </c>
      <c r="F7" s="449"/>
      <c r="G7" s="449" t="s">
        <v>820</v>
      </c>
      <c r="H7" s="473">
        <v>11.09</v>
      </c>
      <c r="I7" s="464">
        <v>190000</v>
      </c>
      <c r="J7" s="464">
        <v>2107100</v>
      </c>
      <c r="K7" s="611"/>
      <c r="L7" s="610"/>
      <c r="M7" s="610"/>
      <c r="N7" s="478" t="s">
        <v>807</v>
      </c>
      <c r="O7" s="449">
        <v>1</v>
      </c>
      <c r="P7" s="479"/>
      <c r="Q7" s="71" t="s">
        <v>821</v>
      </c>
      <c r="R7" s="71" t="s">
        <v>822</v>
      </c>
    </row>
    <row r="8" spans="1:18" ht="105" x14ac:dyDescent="0.25">
      <c r="A8" s="22">
        <v>6</v>
      </c>
      <c r="B8" s="22" t="s">
        <v>747</v>
      </c>
      <c r="C8" s="457" t="s">
        <v>28</v>
      </c>
      <c r="D8" s="469"/>
      <c r="E8" s="449"/>
      <c r="F8" s="449"/>
      <c r="G8" s="449" t="s">
        <v>823</v>
      </c>
      <c r="H8" s="473">
        <v>11.08</v>
      </c>
      <c r="I8" s="464">
        <v>160000</v>
      </c>
      <c r="J8" s="464">
        <v>1772800</v>
      </c>
      <c r="K8" s="611"/>
      <c r="L8" s="610"/>
      <c r="M8" s="610"/>
      <c r="N8" s="478" t="s">
        <v>807</v>
      </c>
      <c r="O8" s="449">
        <v>1</v>
      </c>
      <c r="P8" s="64"/>
      <c r="Q8" s="71" t="s">
        <v>824</v>
      </c>
      <c r="R8" s="71" t="s">
        <v>825</v>
      </c>
    </row>
    <row r="9" spans="1:18" ht="105" x14ac:dyDescent="0.25">
      <c r="A9" s="22">
        <v>7</v>
      </c>
      <c r="B9" s="22" t="s">
        <v>747</v>
      </c>
      <c r="C9" s="457" t="s">
        <v>28</v>
      </c>
      <c r="D9" s="64"/>
      <c r="E9" s="64"/>
      <c r="F9" s="64"/>
      <c r="G9" s="449" t="s">
        <v>826</v>
      </c>
      <c r="H9" s="480">
        <v>15</v>
      </c>
      <c r="I9" s="464">
        <v>196000</v>
      </c>
      <c r="J9" s="464">
        <v>2940000</v>
      </c>
      <c r="K9" s="611">
        <v>145000</v>
      </c>
      <c r="L9" s="610">
        <v>2175000</v>
      </c>
      <c r="M9" s="610">
        <v>676200</v>
      </c>
      <c r="N9" s="478" t="s">
        <v>827</v>
      </c>
      <c r="O9" s="449">
        <v>1</v>
      </c>
      <c r="P9" s="64"/>
      <c r="Q9" s="71" t="s">
        <v>828</v>
      </c>
      <c r="R9" s="71" t="s">
        <v>829</v>
      </c>
    </row>
    <row r="10" spans="1:18" ht="105" hidden="1" x14ac:dyDescent="0.25">
      <c r="A10" s="22">
        <v>8</v>
      </c>
      <c r="B10" s="449"/>
      <c r="C10" s="450" t="s">
        <v>183</v>
      </c>
      <c r="D10" s="481">
        <v>42914</v>
      </c>
      <c r="E10" s="449" t="s">
        <v>830</v>
      </c>
      <c r="F10" s="449" t="s">
        <v>831</v>
      </c>
      <c r="G10" s="449" t="s">
        <v>832</v>
      </c>
      <c r="H10" s="480">
        <v>15</v>
      </c>
      <c r="I10" s="464">
        <v>196000</v>
      </c>
      <c r="J10" s="464">
        <v>2940000</v>
      </c>
      <c r="K10" s="611"/>
      <c r="L10" s="610"/>
      <c r="M10" s="610"/>
      <c r="N10" s="478" t="s">
        <v>827</v>
      </c>
      <c r="O10" s="449">
        <v>1</v>
      </c>
      <c r="P10" s="69"/>
      <c r="Q10" s="71" t="s">
        <v>833</v>
      </c>
      <c r="R10" s="71" t="s">
        <v>834</v>
      </c>
    </row>
    <row r="11" spans="1:18" ht="105" x14ac:dyDescent="0.25">
      <c r="A11" s="22">
        <v>9</v>
      </c>
      <c r="B11" s="22" t="s">
        <v>747</v>
      </c>
      <c r="C11" s="457" t="s">
        <v>28</v>
      </c>
      <c r="D11" s="449"/>
      <c r="E11" s="449"/>
      <c r="F11" s="449"/>
      <c r="G11" s="449" t="s">
        <v>835</v>
      </c>
      <c r="H11" s="480">
        <v>9.8699999999999992</v>
      </c>
      <c r="I11" s="464">
        <v>160000</v>
      </c>
      <c r="J11" s="465">
        <v>1579200</v>
      </c>
      <c r="K11" s="611"/>
      <c r="L11" s="610"/>
      <c r="M11" s="610"/>
      <c r="N11" s="478" t="s">
        <v>807</v>
      </c>
      <c r="O11" s="449">
        <v>1</v>
      </c>
      <c r="P11" s="64"/>
      <c r="Q11" s="71" t="s">
        <v>836</v>
      </c>
      <c r="R11" s="71" t="s">
        <v>837</v>
      </c>
    </row>
    <row r="12" spans="1:18" ht="105" hidden="1" x14ac:dyDescent="0.25">
      <c r="A12" s="22">
        <v>10</v>
      </c>
      <c r="B12" s="449"/>
      <c r="C12" s="450" t="s">
        <v>183</v>
      </c>
      <c r="D12" s="469">
        <v>42874</v>
      </c>
      <c r="E12" s="449" t="s">
        <v>810</v>
      </c>
      <c r="F12" s="449"/>
      <c r="G12" s="449" t="s">
        <v>838</v>
      </c>
      <c r="H12" s="473">
        <v>8.7100000000000009</v>
      </c>
      <c r="I12" s="464">
        <v>196000</v>
      </c>
      <c r="J12" s="464">
        <v>1707160.0000000002</v>
      </c>
      <c r="K12" s="611"/>
      <c r="L12" s="610"/>
      <c r="M12" s="610"/>
      <c r="N12" s="478" t="s">
        <v>807</v>
      </c>
      <c r="O12" s="449">
        <v>1</v>
      </c>
      <c r="P12" s="479"/>
      <c r="Q12" s="71" t="s">
        <v>839</v>
      </c>
      <c r="R12" s="71" t="s">
        <v>840</v>
      </c>
    </row>
    <row r="13" spans="1:18" ht="105" x14ac:dyDescent="0.25">
      <c r="A13" s="22">
        <v>11</v>
      </c>
      <c r="B13" s="22" t="s">
        <v>747</v>
      </c>
      <c r="C13" s="482" t="s">
        <v>48</v>
      </c>
      <c r="D13" s="481">
        <v>43102</v>
      </c>
      <c r="E13" s="449" t="s">
        <v>810</v>
      </c>
      <c r="F13" s="449" t="s">
        <v>1353</v>
      </c>
      <c r="G13" s="449" t="s">
        <v>841</v>
      </c>
      <c r="H13" s="473">
        <v>16.7</v>
      </c>
      <c r="I13" s="464">
        <v>196000</v>
      </c>
      <c r="J13" s="464">
        <v>3273200</v>
      </c>
      <c r="K13" s="611"/>
      <c r="L13" s="610"/>
      <c r="M13" s="610"/>
      <c r="N13" s="478" t="s">
        <v>807</v>
      </c>
      <c r="O13" s="449">
        <v>1</v>
      </c>
      <c r="P13" s="479"/>
      <c r="Q13" s="71" t="s">
        <v>842</v>
      </c>
      <c r="R13" s="71" t="s">
        <v>843</v>
      </c>
    </row>
    <row r="14" spans="1:18" ht="105" hidden="1" x14ac:dyDescent="0.25">
      <c r="A14" s="22">
        <v>12</v>
      </c>
      <c r="B14" s="449"/>
      <c r="C14" s="450" t="s">
        <v>183</v>
      </c>
      <c r="D14" s="469">
        <v>42874</v>
      </c>
      <c r="E14" s="449" t="s">
        <v>810</v>
      </c>
      <c r="F14" s="449"/>
      <c r="G14" s="449" t="s">
        <v>844</v>
      </c>
      <c r="H14" s="473">
        <v>9.6999999999999993</v>
      </c>
      <c r="I14" s="464">
        <v>196000</v>
      </c>
      <c r="J14" s="464">
        <v>1901199.9999999998</v>
      </c>
      <c r="K14" s="611"/>
      <c r="L14" s="610"/>
      <c r="M14" s="610"/>
      <c r="N14" s="478" t="s">
        <v>807</v>
      </c>
      <c r="O14" s="449">
        <v>1</v>
      </c>
      <c r="P14" s="479"/>
      <c r="Q14" s="71" t="s">
        <v>845</v>
      </c>
      <c r="R14" s="71" t="s">
        <v>846</v>
      </c>
    </row>
    <row r="15" spans="1:18" ht="105" hidden="1" x14ac:dyDescent="0.25">
      <c r="A15" s="22">
        <v>13</v>
      </c>
      <c r="B15" s="449"/>
      <c r="C15" s="450" t="s">
        <v>183</v>
      </c>
      <c r="D15" s="469">
        <v>42874</v>
      </c>
      <c r="E15" s="449" t="s">
        <v>810</v>
      </c>
      <c r="F15" s="449"/>
      <c r="G15" s="449" t="s">
        <v>847</v>
      </c>
      <c r="H15" s="473">
        <v>9.35</v>
      </c>
      <c r="I15" s="464">
        <v>196000</v>
      </c>
      <c r="J15" s="464">
        <v>1832600</v>
      </c>
      <c r="K15" s="611"/>
      <c r="L15" s="610"/>
      <c r="M15" s="610"/>
      <c r="N15" s="478" t="s">
        <v>807</v>
      </c>
      <c r="O15" s="449">
        <v>1</v>
      </c>
      <c r="P15" s="479"/>
      <c r="Q15" s="71" t="s">
        <v>848</v>
      </c>
      <c r="R15" s="71" t="s">
        <v>849</v>
      </c>
    </row>
    <row r="16" spans="1:18" ht="90" hidden="1" x14ac:dyDescent="0.25">
      <c r="A16" s="22">
        <v>14</v>
      </c>
      <c r="B16" s="449"/>
      <c r="C16" s="450" t="s">
        <v>183</v>
      </c>
      <c r="D16" s="481"/>
      <c r="E16" s="449" t="s">
        <v>850</v>
      </c>
      <c r="F16" s="449" t="s">
        <v>1259</v>
      </c>
      <c r="G16" s="22" t="s">
        <v>851</v>
      </c>
      <c r="H16" s="473">
        <v>10.4</v>
      </c>
      <c r="I16" s="464">
        <v>196000</v>
      </c>
      <c r="J16" s="464">
        <v>2038400</v>
      </c>
      <c r="K16" s="610"/>
      <c r="L16" s="610"/>
      <c r="M16" s="610"/>
      <c r="N16" s="478" t="s">
        <v>807</v>
      </c>
      <c r="O16" s="449">
        <v>1</v>
      </c>
      <c r="P16" s="64"/>
      <c r="Q16" s="71" t="s">
        <v>852</v>
      </c>
      <c r="R16" s="71" t="s">
        <v>853</v>
      </c>
    </row>
    <row r="17" spans="1:18" ht="90" x14ac:dyDescent="0.25">
      <c r="A17" s="22">
        <v>15</v>
      </c>
      <c r="B17" s="22" t="s">
        <v>747</v>
      </c>
      <c r="C17" s="482" t="s">
        <v>48</v>
      </c>
      <c r="D17" s="469">
        <v>43207</v>
      </c>
      <c r="E17" s="449" t="s">
        <v>850</v>
      </c>
      <c r="F17" s="449" t="s">
        <v>1357</v>
      </c>
      <c r="G17" s="22" t="s">
        <v>854</v>
      </c>
      <c r="H17" s="473">
        <v>12.53</v>
      </c>
      <c r="I17" s="464">
        <v>140000</v>
      </c>
      <c r="J17" s="464">
        <v>1754200</v>
      </c>
      <c r="K17" s="611"/>
      <c r="L17" s="610"/>
      <c r="M17" s="610"/>
      <c r="N17" s="478" t="s">
        <v>807</v>
      </c>
      <c r="O17" s="449">
        <v>1</v>
      </c>
      <c r="P17" s="64"/>
      <c r="Q17" s="71" t="s">
        <v>855</v>
      </c>
      <c r="R17" s="71" t="s">
        <v>856</v>
      </c>
    </row>
    <row r="18" spans="1:18" ht="90" x14ac:dyDescent="0.25">
      <c r="A18" s="22">
        <v>16</v>
      </c>
      <c r="B18" s="22" t="s">
        <v>747</v>
      </c>
      <c r="C18" s="457" t="s">
        <v>28</v>
      </c>
      <c r="D18" s="449"/>
      <c r="E18" s="449"/>
      <c r="F18" s="449"/>
      <c r="G18" s="22" t="s">
        <v>857</v>
      </c>
      <c r="H18" s="473">
        <v>11.03</v>
      </c>
      <c r="I18" s="464">
        <v>196000</v>
      </c>
      <c r="J18" s="464">
        <v>2161880</v>
      </c>
      <c r="K18" s="611"/>
      <c r="L18" s="610"/>
      <c r="M18" s="610"/>
      <c r="N18" s="478" t="s">
        <v>807</v>
      </c>
      <c r="O18" s="449">
        <v>1</v>
      </c>
      <c r="P18" s="64"/>
      <c r="Q18" s="71" t="s">
        <v>858</v>
      </c>
      <c r="R18" s="71" t="s">
        <v>859</v>
      </c>
    </row>
    <row r="19" spans="1:18" ht="90" x14ac:dyDescent="0.25">
      <c r="A19" s="22">
        <v>17</v>
      </c>
      <c r="B19" s="22" t="s">
        <v>747</v>
      </c>
      <c r="C19" s="457" t="s">
        <v>28</v>
      </c>
      <c r="D19" s="449"/>
      <c r="E19" s="449"/>
      <c r="F19" s="449"/>
      <c r="G19" s="22" t="s">
        <v>860</v>
      </c>
      <c r="H19" s="473">
        <v>12.75</v>
      </c>
      <c r="I19" s="464">
        <v>160000</v>
      </c>
      <c r="J19" s="464">
        <v>2040000</v>
      </c>
      <c r="K19" s="611">
        <v>125000</v>
      </c>
      <c r="L19" s="611">
        <v>1593750</v>
      </c>
      <c r="M19" s="611">
        <v>469200</v>
      </c>
      <c r="N19" s="478" t="s">
        <v>807</v>
      </c>
      <c r="O19" s="449">
        <v>1</v>
      </c>
      <c r="P19" s="64"/>
      <c r="Q19" s="71" t="s">
        <v>861</v>
      </c>
      <c r="R19" s="71" t="s">
        <v>862</v>
      </c>
    </row>
    <row r="20" spans="1:18" ht="90" x14ac:dyDescent="0.25">
      <c r="A20" s="22">
        <v>18</v>
      </c>
      <c r="B20" s="22" t="s">
        <v>747</v>
      </c>
      <c r="C20" s="457" t="s">
        <v>28</v>
      </c>
      <c r="D20" s="449"/>
      <c r="E20" s="449"/>
      <c r="F20" s="449"/>
      <c r="G20" s="22" t="s">
        <v>863</v>
      </c>
      <c r="H20" s="473">
        <v>12.99</v>
      </c>
      <c r="I20" s="464">
        <v>160000</v>
      </c>
      <c r="J20" s="464">
        <v>2078400</v>
      </c>
      <c r="K20" s="611"/>
      <c r="L20" s="610"/>
      <c r="M20" s="610"/>
      <c r="N20" s="478" t="s">
        <v>807</v>
      </c>
      <c r="O20" s="449">
        <v>1</v>
      </c>
      <c r="P20" s="64"/>
      <c r="Q20" s="71" t="s">
        <v>864</v>
      </c>
      <c r="R20" s="71" t="s">
        <v>865</v>
      </c>
    </row>
    <row r="21" spans="1:18" ht="90" hidden="1" x14ac:dyDescent="0.25">
      <c r="A21" s="22">
        <v>19</v>
      </c>
      <c r="B21" s="449"/>
      <c r="C21" s="450" t="s">
        <v>183</v>
      </c>
      <c r="D21" s="449"/>
      <c r="E21" s="449" t="s">
        <v>810</v>
      </c>
      <c r="F21" s="449" t="s">
        <v>866</v>
      </c>
      <c r="G21" s="22" t="s">
        <v>867</v>
      </c>
      <c r="H21" s="473">
        <v>12.7</v>
      </c>
      <c r="I21" s="464">
        <v>196000</v>
      </c>
      <c r="J21" s="464">
        <v>2489200</v>
      </c>
      <c r="K21" s="611"/>
      <c r="L21" s="610"/>
      <c r="M21" s="610"/>
      <c r="N21" s="478" t="s">
        <v>807</v>
      </c>
      <c r="O21" s="449">
        <v>1</v>
      </c>
      <c r="P21" s="64"/>
      <c r="Q21" s="71" t="s">
        <v>868</v>
      </c>
      <c r="R21" s="71" t="s">
        <v>869</v>
      </c>
    </row>
    <row r="22" spans="1:18" ht="90" x14ac:dyDescent="0.25">
      <c r="A22" s="22">
        <v>20</v>
      </c>
      <c r="B22" s="22" t="s">
        <v>747</v>
      </c>
      <c r="C22" s="457" t="s">
        <v>28</v>
      </c>
      <c r="D22" s="449"/>
      <c r="E22" s="449"/>
      <c r="F22" s="449"/>
      <c r="G22" s="22" t="s">
        <v>870</v>
      </c>
      <c r="H22" s="480">
        <v>8.3000000000000007</v>
      </c>
      <c r="I22" s="464">
        <v>140000</v>
      </c>
      <c r="J22" s="465">
        <v>1162000</v>
      </c>
      <c r="K22" s="611"/>
      <c r="L22" s="611"/>
      <c r="M22" s="611"/>
      <c r="N22" s="478" t="s">
        <v>827</v>
      </c>
      <c r="O22" s="449">
        <v>1</v>
      </c>
      <c r="P22" s="64"/>
      <c r="Q22" s="71" t="s">
        <v>871</v>
      </c>
      <c r="R22" s="71" t="s">
        <v>872</v>
      </c>
    </row>
    <row r="23" spans="1:18" ht="90" x14ac:dyDescent="0.25">
      <c r="A23" s="22">
        <v>21</v>
      </c>
      <c r="B23" s="22" t="s">
        <v>747</v>
      </c>
      <c r="C23" s="457" t="s">
        <v>28</v>
      </c>
      <c r="D23" s="449"/>
      <c r="E23" s="449"/>
      <c r="F23" s="449"/>
      <c r="G23" s="22" t="s">
        <v>873</v>
      </c>
      <c r="H23" s="483">
        <v>8.4</v>
      </c>
      <c r="I23" s="464">
        <v>140000</v>
      </c>
      <c r="J23" s="484">
        <v>1176000</v>
      </c>
      <c r="K23" s="612"/>
      <c r="L23" s="610"/>
      <c r="M23" s="610"/>
      <c r="N23" s="478" t="s">
        <v>827</v>
      </c>
      <c r="O23" s="449">
        <v>1</v>
      </c>
      <c r="P23" s="64"/>
      <c r="Q23" s="71" t="s">
        <v>874</v>
      </c>
      <c r="R23" s="71" t="s">
        <v>875</v>
      </c>
    </row>
    <row r="24" spans="1:18" ht="90" hidden="1" x14ac:dyDescent="0.25">
      <c r="A24" s="22">
        <v>22</v>
      </c>
      <c r="B24" s="449"/>
      <c r="C24" s="450" t="s">
        <v>183</v>
      </c>
      <c r="D24" s="449"/>
      <c r="E24" s="449" t="s">
        <v>830</v>
      </c>
      <c r="F24" s="449" t="s">
        <v>876</v>
      </c>
      <c r="G24" s="22" t="s">
        <v>877</v>
      </c>
      <c r="H24" s="473">
        <v>11.31</v>
      </c>
      <c r="I24" s="464">
        <v>196000</v>
      </c>
      <c r="J24" s="465">
        <v>2216760</v>
      </c>
      <c r="K24" s="611"/>
      <c r="L24" s="610"/>
      <c r="M24" s="610"/>
      <c r="N24" s="478" t="s">
        <v>807</v>
      </c>
      <c r="O24" s="449">
        <v>1</v>
      </c>
      <c r="P24" s="64"/>
      <c r="Q24" s="71" t="s">
        <v>878</v>
      </c>
      <c r="R24" s="71" t="s">
        <v>879</v>
      </c>
    </row>
    <row r="25" spans="1:18" ht="90" hidden="1" x14ac:dyDescent="0.25">
      <c r="A25" s="22">
        <v>23</v>
      </c>
      <c r="B25" s="449"/>
      <c r="C25" s="450" t="s">
        <v>183</v>
      </c>
      <c r="D25" s="449"/>
      <c r="E25" s="449" t="s">
        <v>830</v>
      </c>
      <c r="F25" s="449" t="s">
        <v>876</v>
      </c>
      <c r="G25" s="22" t="s">
        <v>880</v>
      </c>
      <c r="H25" s="473">
        <v>11.12</v>
      </c>
      <c r="I25" s="464">
        <v>196000</v>
      </c>
      <c r="J25" s="464">
        <v>2179520</v>
      </c>
      <c r="K25" s="611"/>
      <c r="L25" s="610"/>
      <c r="M25" s="610"/>
      <c r="N25" s="478" t="s">
        <v>807</v>
      </c>
      <c r="O25" s="449">
        <v>1</v>
      </c>
      <c r="P25" s="64"/>
      <c r="Q25" s="71" t="s">
        <v>881</v>
      </c>
      <c r="R25" s="71" t="s">
        <v>882</v>
      </c>
    </row>
    <row r="26" spans="1:18" ht="90" x14ac:dyDescent="0.25">
      <c r="A26" s="22">
        <v>24</v>
      </c>
      <c r="B26" s="22" t="s">
        <v>747</v>
      </c>
      <c r="C26" s="457" t="s">
        <v>28</v>
      </c>
      <c r="D26" s="449"/>
      <c r="E26" s="449"/>
      <c r="F26" s="449"/>
      <c r="G26" s="22" t="s">
        <v>883</v>
      </c>
      <c r="H26" s="473">
        <v>11.48</v>
      </c>
      <c r="I26" s="464">
        <v>196000</v>
      </c>
      <c r="J26" s="464">
        <v>2250080</v>
      </c>
      <c r="K26" s="611"/>
      <c r="L26" s="610"/>
      <c r="M26" s="610"/>
      <c r="N26" s="478" t="s">
        <v>807</v>
      </c>
      <c r="O26" s="449">
        <v>1</v>
      </c>
      <c r="P26" s="64"/>
      <c r="Q26" s="71" t="s">
        <v>884</v>
      </c>
      <c r="R26" s="71" t="s">
        <v>885</v>
      </c>
    </row>
    <row r="27" spans="1:18" ht="90" x14ac:dyDescent="0.25">
      <c r="A27" s="22">
        <v>25</v>
      </c>
      <c r="B27" s="22" t="s">
        <v>747</v>
      </c>
      <c r="C27" s="457" t="s">
        <v>28</v>
      </c>
      <c r="D27" s="469"/>
      <c r="E27" s="449"/>
      <c r="F27" s="449"/>
      <c r="G27" s="22" t="s">
        <v>886</v>
      </c>
      <c r="H27" s="473">
        <v>14.63</v>
      </c>
      <c r="I27" s="464">
        <v>160000</v>
      </c>
      <c r="J27" s="464">
        <v>2340800</v>
      </c>
      <c r="K27" s="611"/>
      <c r="L27" s="610"/>
      <c r="M27" s="610"/>
      <c r="N27" s="478" t="s">
        <v>807</v>
      </c>
      <c r="O27" s="449">
        <v>1</v>
      </c>
      <c r="P27" s="64"/>
      <c r="Q27" s="71" t="s">
        <v>887</v>
      </c>
      <c r="R27" s="71" t="s">
        <v>888</v>
      </c>
    </row>
    <row r="28" spans="1:18" ht="90" x14ac:dyDescent="0.25">
      <c r="A28" s="22">
        <v>26</v>
      </c>
      <c r="B28" s="22" t="s">
        <v>747</v>
      </c>
      <c r="C28" s="457" t="s">
        <v>28</v>
      </c>
      <c r="D28" s="449"/>
      <c r="E28" s="449"/>
      <c r="F28" s="449"/>
      <c r="G28" s="22" t="s">
        <v>889</v>
      </c>
      <c r="H28" s="473">
        <v>10.45</v>
      </c>
      <c r="I28" s="464">
        <v>196000</v>
      </c>
      <c r="J28" s="464">
        <v>2048199.9999999998</v>
      </c>
      <c r="K28" s="611">
        <v>145000</v>
      </c>
      <c r="L28" s="610">
        <v>1515250</v>
      </c>
      <c r="M28" s="610">
        <v>471086</v>
      </c>
      <c r="N28" s="478" t="s">
        <v>807</v>
      </c>
      <c r="O28" s="449">
        <v>1</v>
      </c>
      <c r="P28" s="64"/>
      <c r="Q28" s="71" t="s">
        <v>890</v>
      </c>
      <c r="R28" s="71" t="s">
        <v>891</v>
      </c>
    </row>
    <row r="29" spans="1:18" ht="90" x14ac:dyDescent="0.25">
      <c r="A29" s="22">
        <v>27</v>
      </c>
      <c r="B29" s="22" t="s">
        <v>747</v>
      </c>
      <c r="C29" s="457" t="s">
        <v>28</v>
      </c>
      <c r="D29" s="449"/>
      <c r="E29" s="449"/>
      <c r="F29" s="449"/>
      <c r="G29" s="22" t="s">
        <v>892</v>
      </c>
      <c r="H29" s="473">
        <v>11.82</v>
      </c>
      <c r="I29" s="464">
        <v>167000</v>
      </c>
      <c r="J29" s="464">
        <v>1973940</v>
      </c>
      <c r="K29" s="611"/>
      <c r="L29" s="610"/>
      <c r="M29" s="610"/>
      <c r="N29" s="478" t="s">
        <v>807</v>
      </c>
      <c r="O29" s="449">
        <v>1</v>
      </c>
      <c r="P29" s="64"/>
      <c r="Q29" s="71" t="s">
        <v>893</v>
      </c>
      <c r="R29" s="71" t="s">
        <v>894</v>
      </c>
    </row>
    <row r="30" spans="1:18" ht="90" x14ac:dyDescent="0.25">
      <c r="A30" s="22">
        <v>28</v>
      </c>
      <c r="B30" s="22" t="s">
        <v>747</v>
      </c>
      <c r="C30" s="457" t="s">
        <v>28</v>
      </c>
      <c r="D30" s="449"/>
      <c r="E30" s="449"/>
      <c r="F30" s="449"/>
      <c r="G30" s="22" t="s">
        <v>895</v>
      </c>
      <c r="H30" s="485">
        <v>9.25</v>
      </c>
      <c r="I30" s="464">
        <v>175000</v>
      </c>
      <c r="J30" s="464">
        <v>1618750</v>
      </c>
      <c r="K30" s="611"/>
      <c r="L30" s="610"/>
      <c r="M30" s="610"/>
      <c r="N30" s="478" t="s">
        <v>827</v>
      </c>
      <c r="O30" s="449">
        <v>1</v>
      </c>
      <c r="P30" s="64"/>
      <c r="Q30" s="71" t="s">
        <v>896</v>
      </c>
      <c r="R30" s="71" t="s">
        <v>897</v>
      </c>
    </row>
    <row r="31" spans="1:18" ht="90" x14ac:dyDescent="0.25">
      <c r="A31" s="22">
        <v>29</v>
      </c>
      <c r="B31" s="22" t="s">
        <v>747</v>
      </c>
      <c r="C31" s="457" t="s">
        <v>28</v>
      </c>
      <c r="D31" s="449"/>
      <c r="E31" s="449"/>
      <c r="F31" s="449"/>
      <c r="G31" s="22" t="s">
        <v>898</v>
      </c>
      <c r="H31" s="485">
        <v>9.25</v>
      </c>
      <c r="I31" s="464">
        <v>175000</v>
      </c>
      <c r="J31" s="464">
        <v>1618750</v>
      </c>
      <c r="K31" s="611"/>
      <c r="L31" s="610"/>
      <c r="M31" s="610"/>
      <c r="N31" s="478" t="s">
        <v>827</v>
      </c>
      <c r="O31" s="449">
        <v>1</v>
      </c>
      <c r="P31" s="64"/>
      <c r="Q31" s="71" t="s">
        <v>899</v>
      </c>
      <c r="R31" s="71" t="s">
        <v>900</v>
      </c>
    </row>
    <row r="32" spans="1:18" ht="90" x14ac:dyDescent="0.25">
      <c r="A32" s="22">
        <v>30</v>
      </c>
      <c r="B32" s="22" t="s">
        <v>747</v>
      </c>
      <c r="C32" s="457" t="s">
        <v>28</v>
      </c>
      <c r="D32" s="449"/>
      <c r="E32" s="449"/>
      <c r="F32" s="449"/>
      <c r="G32" s="22" t="s">
        <v>901</v>
      </c>
      <c r="H32" s="485">
        <v>9.25</v>
      </c>
      <c r="I32" s="464">
        <v>175000</v>
      </c>
      <c r="J32" s="464">
        <v>1618750</v>
      </c>
      <c r="K32" s="611"/>
      <c r="L32" s="610"/>
      <c r="M32" s="610"/>
      <c r="N32" s="478" t="s">
        <v>827</v>
      </c>
      <c r="O32" s="449">
        <v>1</v>
      </c>
      <c r="P32" s="64"/>
      <c r="Q32" s="71" t="s">
        <v>902</v>
      </c>
      <c r="R32" s="71" t="s">
        <v>903</v>
      </c>
    </row>
    <row r="33" spans="1:18" ht="90" x14ac:dyDescent="0.25">
      <c r="A33" s="22">
        <v>31</v>
      </c>
      <c r="B33" s="22" t="s">
        <v>747</v>
      </c>
      <c r="C33" s="457" t="s">
        <v>28</v>
      </c>
      <c r="D33" s="449"/>
      <c r="E33" s="449"/>
      <c r="F33" s="449"/>
      <c r="G33" s="22" t="s">
        <v>904</v>
      </c>
      <c r="H33" s="473">
        <v>11.88</v>
      </c>
      <c r="I33" s="464">
        <v>160000</v>
      </c>
      <c r="J33" s="464">
        <v>1900800</v>
      </c>
      <c r="K33" s="611"/>
      <c r="L33" s="610"/>
      <c r="M33" s="610"/>
      <c r="N33" s="478" t="s">
        <v>807</v>
      </c>
      <c r="O33" s="449">
        <v>1</v>
      </c>
      <c r="P33" s="64"/>
      <c r="Q33" s="71" t="s">
        <v>905</v>
      </c>
      <c r="R33" s="71" t="s">
        <v>906</v>
      </c>
    </row>
    <row r="34" spans="1:18" ht="90" x14ac:dyDescent="0.25">
      <c r="A34" s="22">
        <v>32</v>
      </c>
      <c r="B34" s="22" t="s">
        <v>747</v>
      </c>
      <c r="C34" s="457" t="s">
        <v>28</v>
      </c>
      <c r="D34" s="449"/>
      <c r="E34" s="449"/>
      <c r="F34" s="449"/>
      <c r="G34" s="22" t="s">
        <v>907</v>
      </c>
      <c r="H34" s="473">
        <v>13.57</v>
      </c>
      <c r="I34" s="464">
        <v>155000</v>
      </c>
      <c r="J34" s="464">
        <v>2103350</v>
      </c>
      <c r="K34" s="611"/>
      <c r="L34" s="610"/>
      <c r="M34" s="610"/>
      <c r="N34" s="478" t="s">
        <v>807</v>
      </c>
      <c r="O34" s="449">
        <v>1</v>
      </c>
      <c r="P34" s="64"/>
      <c r="Q34" s="71" t="s">
        <v>908</v>
      </c>
      <c r="R34" s="71" t="s">
        <v>909</v>
      </c>
    </row>
    <row r="35" spans="1:18" ht="90" x14ac:dyDescent="0.25">
      <c r="A35" s="22">
        <v>33</v>
      </c>
      <c r="B35" s="22" t="s">
        <v>747</v>
      </c>
      <c r="C35" s="457" t="s">
        <v>28</v>
      </c>
      <c r="D35" s="449"/>
      <c r="E35" s="449"/>
      <c r="F35" s="449"/>
      <c r="G35" s="22" t="s">
        <v>910</v>
      </c>
      <c r="H35" s="473">
        <v>12.9</v>
      </c>
      <c r="I35" s="464">
        <v>155000</v>
      </c>
      <c r="J35" s="465">
        <v>1999500</v>
      </c>
      <c r="K35" s="611"/>
      <c r="L35" s="610"/>
      <c r="M35" s="610"/>
      <c r="N35" s="478" t="s">
        <v>807</v>
      </c>
      <c r="O35" s="449">
        <v>1</v>
      </c>
      <c r="P35" s="64"/>
      <c r="Q35" s="71" t="s">
        <v>911</v>
      </c>
      <c r="R35" s="71" t="s">
        <v>912</v>
      </c>
    </row>
    <row r="36" spans="1:18" ht="90" x14ac:dyDescent="0.25">
      <c r="A36" s="22">
        <v>34</v>
      </c>
      <c r="B36" s="22" t="s">
        <v>747</v>
      </c>
      <c r="C36" s="457" t="s">
        <v>28</v>
      </c>
      <c r="D36" s="449"/>
      <c r="E36" s="449"/>
      <c r="F36" s="449"/>
      <c r="G36" s="22" t="s">
        <v>913</v>
      </c>
      <c r="H36" s="473">
        <v>11.6</v>
      </c>
      <c r="I36" s="464">
        <v>155000</v>
      </c>
      <c r="J36" s="464">
        <v>1798000</v>
      </c>
      <c r="K36" s="611"/>
      <c r="L36" s="610"/>
      <c r="M36" s="610"/>
      <c r="N36" s="478" t="s">
        <v>807</v>
      </c>
      <c r="O36" s="449">
        <v>1</v>
      </c>
      <c r="P36" s="64"/>
      <c r="Q36" s="71" t="s">
        <v>914</v>
      </c>
      <c r="R36" s="71" t="s">
        <v>915</v>
      </c>
    </row>
    <row r="37" spans="1:18" ht="90" x14ac:dyDescent="0.25">
      <c r="A37" s="22">
        <v>35</v>
      </c>
      <c r="B37" s="22" t="s">
        <v>747</v>
      </c>
      <c r="C37" s="457" t="s">
        <v>28</v>
      </c>
      <c r="D37" s="449"/>
      <c r="E37" s="449"/>
      <c r="F37" s="449"/>
      <c r="G37" s="22" t="s">
        <v>916</v>
      </c>
      <c r="H37" s="473">
        <v>12.91</v>
      </c>
      <c r="I37" s="464">
        <v>140000</v>
      </c>
      <c r="J37" s="464">
        <v>1807400</v>
      </c>
      <c r="K37" s="611"/>
      <c r="L37" s="610"/>
      <c r="M37" s="610"/>
      <c r="N37" s="478" t="s">
        <v>807</v>
      </c>
      <c r="O37" s="449">
        <v>1</v>
      </c>
      <c r="P37" s="64"/>
      <c r="Q37" s="71" t="s">
        <v>917</v>
      </c>
      <c r="R37" s="71" t="s">
        <v>918</v>
      </c>
    </row>
    <row r="38" spans="1:18" ht="90" x14ac:dyDescent="0.25">
      <c r="A38" s="22">
        <v>36</v>
      </c>
      <c r="B38" s="22" t="s">
        <v>747</v>
      </c>
      <c r="C38" s="457" t="s">
        <v>28</v>
      </c>
      <c r="D38" s="449"/>
      <c r="E38" s="449"/>
      <c r="F38" s="449"/>
      <c r="G38" s="22" t="s">
        <v>919</v>
      </c>
      <c r="H38" s="473">
        <v>9.5500000000000007</v>
      </c>
      <c r="I38" s="464">
        <v>160000</v>
      </c>
      <c r="J38" s="464">
        <v>1528000</v>
      </c>
      <c r="K38" s="611"/>
      <c r="L38" s="611"/>
      <c r="M38" s="611"/>
      <c r="N38" s="478" t="s">
        <v>807</v>
      </c>
      <c r="O38" s="449">
        <v>1</v>
      </c>
      <c r="P38" s="64"/>
      <c r="Q38" s="71" t="s">
        <v>920</v>
      </c>
      <c r="R38" s="71" t="s">
        <v>921</v>
      </c>
    </row>
    <row r="39" spans="1:18" ht="90" x14ac:dyDescent="0.25">
      <c r="A39" s="22">
        <v>37</v>
      </c>
      <c r="B39" s="22" t="s">
        <v>747</v>
      </c>
      <c r="C39" s="457" t="s">
        <v>28</v>
      </c>
      <c r="D39" s="449"/>
      <c r="E39" s="449"/>
      <c r="F39" s="449"/>
      <c r="G39" s="22" t="s">
        <v>922</v>
      </c>
      <c r="H39" s="473">
        <v>11.61</v>
      </c>
      <c r="I39" s="464">
        <v>140000</v>
      </c>
      <c r="J39" s="465">
        <v>1625400</v>
      </c>
      <c r="K39" s="611"/>
      <c r="L39" s="610"/>
      <c r="M39" s="610"/>
      <c r="N39" s="478" t="s">
        <v>807</v>
      </c>
      <c r="O39" s="449">
        <v>1</v>
      </c>
      <c r="P39" s="64"/>
      <c r="Q39" s="71" t="s">
        <v>923</v>
      </c>
      <c r="R39" s="71" t="s">
        <v>924</v>
      </c>
    </row>
    <row r="40" spans="1:18" ht="90" x14ac:dyDescent="0.25">
      <c r="A40" s="22">
        <v>38</v>
      </c>
      <c r="B40" s="22" t="s">
        <v>747</v>
      </c>
      <c r="C40" s="457" t="s">
        <v>28</v>
      </c>
      <c r="D40" s="449"/>
      <c r="E40" s="449"/>
      <c r="F40" s="449"/>
      <c r="G40" s="22" t="s">
        <v>925</v>
      </c>
      <c r="H40" s="473">
        <v>11.1</v>
      </c>
      <c r="I40" s="464">
        <v>140000</v>
      </c>
      <c r="J40" s="464">
        <v>1554000</v>
      </c>
      <c r="K40" s="611"/>
      <c r="L40" s="610"/>
      <c r="M40" s="610"/>
      <c r="N40" s="478" t="s">
        <v>807</v>
      </c>
      <c r="O40" s="449">
        <v>1</v>
      </c>
      <c r="P40" s="64"/>
      <c r="Q40" s="71" t="s">
        <v>926</v>
      </c>
      <c r="R40" s="71" t="s">
        <v>927</v>
      </c>
    </row>
    <row r="41" spans="1:18" ht="90" x14ac:dyDescent="0.25">
      <c r="A41" s="22">
        <v>39</v>
      </c>
      <c r="B41" s="22" t="s">
        <v>747</v>
      </c>
      <c r="C41" s="457" t="s">
        <v>28</v>
      </c>
      <c r="D41" s="449"/>
      <c r="E41" s="449"/>
      <c r="F41" s="449"/>
      <c r="G41" s="22" t="s">
        <v>928</v>
      </c>
      <c r="H41" s="473">
        <v>12.64</v>
      </c>
      <c r="I41" s="464">
        <v>150000</v>
      </c>
      <c r="J41" s="465">
        <v>1896000</v>
      </c>
      <c r="K41" s="611"/>
      <c r="L41" s="610"/>
      <c r="M41" s="610"/>
      <c r="N41" s="478" t="s">
        <v>807</v>
      </c>
      <c r="O41" s="449">
        <v>1</v>
      </c>
      <c r="P41" s="479"/>
      <c r="Q41" s="71" t="s">
        <v>929</v>
      </c>
      <c r="R41" s="71" t="s">
        <v>930</v>
      </c>
    </row>
    <row r="42" spans="1:18" ht="90" x14ac:dyDescent="0.25">
      <c r="A42" s="22">
        <v>40</v>
      </c>
      <c r="B42" s="22" t="s">
        <v>747</v>
      </c>
      <c r="C42" s="457" t="s">
        <v>28</v>
      </c>
      <c r="D42" s="449"/>
      <c r="E42" s="449"/>
      <c r="F42" s="449"/>
      <c r="G42" s="22" t="s">
        <v>931</v>
      </c>
      <c r="H42" s="473">
        <v>12.49</v>
      </c>
      <c r="I42" s="464">
        <v>150000</v>
      </c>
      <c r="J42" s="464">
        <v>1873500</v>
      </c>
      <c r="K42" s="611"/>
      <c r="L42" s="610"/>
      <c r="M42" s="610"/>
      <c r="N42" s="478" t="s">
        <v>807</v>
      </c>
      <c r="O42" s="449">
        <v>1</v>
      </c>
      <c r="P42" s="64"/>
      <c r="Q42" s="71" t="s">
        <v>932</v>
      </c>
      <c r="R42" s="71" t="s">
        <v>933</v>
      </c>
    </row>
    <row r="43" spans="1:18" ht="90" hidden="1" x14ac:dyDescent="0.25">
      <c r="A43" s="22">
        <v>41</v>
      </c>
      <c r="B43" s="449"/>
      <c r="C43" s="450" t="s">
        <v>183</v>
      </c>
      <c r="D43" s="481">
        <v>42914</v>
      </c>
      <c r="E43" s="449" t="s">
        <v>804</v>
      </c>
      <c r="F43" s="449" t="s">
        <v>934</v>
      </c>
      <c r="G43" s="22" t="s">
        <v>935</v>
      </c>
      <c r="H43" s="473">
        <v>14.06</v>
      </c>
      <c r="I43" s="464">
        <v>184000</v>
      </c>
      <c r="J43" s="464">
        <v>2587040</v>
      </c>
      <c r="K43" s="611"/>
      <c r="L43" s="611"/>
      <c r="M43" s="611"/>
      <c r="N43" s="478" t="s">
        <v>807</v>
      </c>
      <c r="O43" s="449">
        <v>1</v>
      </c>
      <c r="P43" s="69"/>
      <c r="Q43" s="71" t="s">
        <v>936</v>
      </c>
      <c r="R43" s="71" t="s">
        <v>937</v>
      </c>
    </row>
    <row r="44" spans="1:18" ht="90" hidden="1" x14ac:dyDescent="0.25">
      <c r="A44" s="22">
        <v>42</v>
      </c>
      <c r="B44" s="449"/>
      <c r="C44" s="450" t="s">
        <v>183</v>
      </c>
      <c r="D44" s="481">
        <v>42860</v>
      </c>
      <c r="E44" s="449" t="s">
        <v>804</v>
      </c>
      <c r="F44" s="449" t="s">
        <v>938</v>
      </c>
      <c r="G44" s="22" t="s">
        <v>939</v>
      </c>
      <c r="H44" s="473">
        <v>12.12</v>
      </c>
      <c r="I44" s="464">
        <v>184000</v>
      </c>
      <c r="J44" s="464">
        <v>2230080</v>
      </c>
      <c r="K44" s="611"/>
      <c r="L44" s="610"/>
      <c r="M44" s="610"/>
      <c r="N44" s="478" t="s">
        <v>807</v>
      </c>
      <c r="O44" s="449">
        <v>1</v>
      </c>
      <c r="P44" s="64"/>
      <c r="Q44" s="71" t="s">
        <v>940</v>
      </c>
      <c r="R44" s="71" t="s">
        <v>941</v>
      </c>
    </row>
    <row r="45" spans="1:18" ht="90" x14ac:dyDescent="0.25">
      <c r="A45" s="22">
        <v>43</v>
      </c>
      <c r="B45" s="22" t="s">
        <v>747</v>
      </c>
      <c r="C45" s="457" t="s">
        <v>28</v>
      </c>
      <c r="D45" s="449"/>
      <c r="E45" s="449"/>
      <c r="F45" s="449"/>
      <c r="G45" s="22" t="s">
        <v>942</v>
      </c>
      <c r="H45" s="473">
        <v>18.36</v>
      </c>
      <c r="I45" s="464">
        <v>184000</v>
      </c>
      <c r="J45" s="464">
        <v>3378240</v>
      </c>
      <c r="K45" s="611"/>
      <c r="L45" s="610"/>
      <c r="M45" s="610"/>
      <c r="N45" s="64"/>
      <c r="O45" s="449">
        <v>1</v>
      </c>
      <c r="P45" s="64"/>
      <c r="Q45" s="71" t="s">
        <v>943</v>
      </c>
      <c r="R45" s="71" t="s">
        <v>944</v>
      </c>
    </row>
    <row r="46" spans="1:18" x14ac:dyDescent="0.25">
      <c r="A46" s="7"/>
      <c r="O46" s="458"/>
    </row>
    <row r="47" spans="1:18" x14ac:dyDescent="0.25">
      <c r="O47" s="458"/>
    </row>
  </sheetData>
  <autoFilter ref="A2:O45">
    <filterColumn colId="2">
      <filters>
        <filter val="заявка"/>
        <filter val="свободно"/>
      </filters>
    </filterColumn>
  </autoFilter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9"/>
  <sheetViews>
    <sheetView topLeftCell="A109" zoomScale="75" zoomScaleNormal="75" workbookViewId="0">
      <selection activeCell="L3" sqref="L3:L116"/>
    </sheetView>
  </sheetViews>
  <sheetFormatPr defaultRowHeight="15.75" x14ac:dyDescent="0.25"/>
  <cols>
    <col min="1" max="1" width="9.85546875" style="458" customWidth="1"/>
    <col min="2" max="2" width="17.28515625" style="458" customWidth="1"/>
    <col min="3" max="3" width="15" style="458" customWidth="1"/>
    <col min="4" max="4" width="13.140625" style="458" customWidth="1"/>
    <col min="5" max="5" width="15.5703125" style="458" customWidth="1"/>
    <col min="6" max="6" width="16.140625" style="458" customWidth="1"/>
    <col min="7" max="7" width="22.140625" style="458" customWidth="1"/>
    <col min="8" max="8" width="16" style="458" customWidth="1"/>
    <col min="9" max="9" width="19.28515625" style="458" customWidth="1"/>
    <col min="10" max="10" width="16.140625" style="458" customWidth="1"/>
    <col min="11" max="11" width="23.85546875" style="458" customWidth="1"/>
    <col min="12" max="12" width="19.42578125" style="458" customWidth="1"/>
  </cols>
  <sheetData>
    <row r="2" spans="1:12" ht="47.25" x14ac:dyDescent="0.25">
      <c r="A2" s="3" t="s">
        <v>174</v>
      </c>
      <c r="B2" s="3" t="s">
        <v>175</v>
      </c>
      <c r="C2" s="3" t="s">
        <v>176</v>
      </c>
      <c r="D2" s="444" t="s">
        <v>177</v>
      </c>
      <c r="E2" s="3" t="s">
        <v>178</v>
      </c>
      <c r="F2" s="3" t="s">
        <v>179</v>
      </c>
      <c r="G2" s="445" t="s">
        <v>733</v>
      </c>
      <c r="H2" s="3" t="s">
        <v>800</v>
      </c>
      <c r="I2" s="475" t="s">
        <v>801</v>
      </c>
      <c r="J2" s="475" t="s">
        <v>802</v>
      </c>
      <c r="K2" s="476" t="s">
        <v>803</v>
      </c>
      <c r="L2" s="477" t="s">
        <v>114</v>
      </c>
    </row>
    <row r="3" spans="1:12" ht="71.25" customHeight="1" x14ac:dyDescent="0.25">
      <c r="A3" s="449">
        <v>1</v>
      </c>
      <c r="B3" s="2" t="s">
        <v>1282</v>
      </c>
      <c r="C3" s="457" t="s">
        <v>28</v>
      </c>
      <c r="D3" s="449"/>
      <c r="E3" s="449"/>
      <c r="F3" s="449"/>
      <c r="G3" s="487" t="s">
        <v>945</v>
      </c>
      <c r="H3" s="467">
        <v>15.32</v>
      </c>
      <c r="I3" s="488">
        <v>115000</v>
      </c>
      <c r="J3" s="453">
        <v>1761800</v>
      </c>
      <c r="K3" s="22" t="s">
        <v>946</v>
      </c>
      <c r="L3" s="449">
        <v>1</v>
      </c>
    </row>
    <row r="4" spans="1:12" ht="54" customHeight="1" x14ac:dyDescent="0.25">
      <c r="A4" s="449">
        <f>A3+1</f>
        <v>2</v>
      </c>
      <c r="B4" s="2" t="s">
        <v>1282</v>
      </c>
      <c r="C4" s="457" t="s">
        <v>28</v>
      </c>
      <c r="D4" s="449"/>
      <c r="E4" s="449"/>
      <c r="F4" s="449"/>
      <c r="G4" s="487" t="s">
        <v>947</v>
      </c>
      <c r="H4" s="467">
        <v>15.68</v>
      </c>
      <c r="I4" s="488">
        <v>115000</v>
      </c>
      <c r="J4" s="489">
        <v>1803200</v>
      </c>
      <c r="K4" s="22" t="s">
        <v>946</v>
      </c>
      <c r="L4" s="449">
        <v>1</v>
      </c>
    </row>
    <row r="5" spans="1:12" ht="50.25" customHeight="1" x14ac:dyDescent="0.25">
      <c r="A5" s="449">
        <f t="shared" ref="A5:A68" si="0">A4+1</f>
        <v>3</v>
      </c>
      <c r="B5" s="2" t="s">
        <v>1282</v>
      </c>
      <c r="C5" s="457" t="s">
        <v>28</v>
      </c>
      <c r="D5" s="449"/>
      <c r="E5" s="449"/>
      <c r="F5" s="449"/>
      <c r="G5" s="487" t="s">
        <v>948</v>
      </c>
      <c r="H5" s="467">
        <v>15.68</v>
      </c>
      <c r="I5" s="488">
        <v>115000</v>
      </c>
      <c r="J5" s="488">
        <v>1803200</v>
      </c>
      <c r="K5" s="22" t="s">
        <v>946</v>
      </c>
      <c r="L5" s="449">
        <v>1</v>
      </c>
    </row>
    <row r="6" spans="1:12" ht="48" customHeight="1" x14ac:dyDescent="0.25">
      <c r="A6" s="449">
        <f t="shared" si="0"/>
        <v>4</v>
      </c>
      <c r="B6" s="2" t="s">
        <v>1282</v>
      </c>
      <c r="C6" s="457" t="s">
        <v>28</v>
      </c>
      <c r="D6" s="449"/>
      <c r="E6" s="449"/>
      <c r="F6" s="449"/>
      <c r="G6" s="487" t="s">
        <v>949</v>
      </c>
      <c r="H6" s="467">
        <v>15.68</v>
      </c>
      <c r="I6" s="488">
        <v>110000</v>
      </c>
      <c r="J6" s="453">
        <v>1724800</v>
      </c>
      <c r="K6" s="22" t="s">
        <v>946</v>
      </c>
      <c r="L6" s="449">
        <v>1</v>
      </c>
    </row>
    <row r="7" spans="1:12" ht="56.25" customHeight="1" x14ac:dyDescent="0.25">
      <c r="A7" s="449">
        <f t="shared" si="0"/>
        <v>5</v>
      </c>
      <c r="B7" s="2" t="s">
        <v>1282</v>
      </c>
      <c r="C7" s="457" t="s">
        <v>28</v>
      </c>
      <c r="D7" s="449"/>
      <c r="E7" s="449"/>
      <c r="F7" s="449"/>
      <c r="G7" s="487" t="s">
        <v>950</v>
      </c>
      <c r="H7" s="467">
        <v>15.68</v>
      </c>
      <c r="I7" s="488">
        <v>115000</v>
      </c>
      <c r="J7" s="489">
        <v>1803200</v>
      </c>
      <c r="K7" s="22" t="s">
        <v>946</v>
      </c>
      <c r="L7" s="449">
        <v>1</v>
      </c>
    </row>
    <row r="8" spans="1:12" ht="50.25" customHeight="1" x14ac:dyDescent="0.25">
      <c r="A8" s="449">
        <f t="shared" si="0"/>
        <v>6</v>
      </c>
      <c r="B8" s="2" t="s">
        <v>1282</v>
      </c>
      <c r="C8" s="457" t="s">
        <v>28</v>
      </c>
      <c r="D8" s="449"/>
      <c r="E8" s="449"/>
      <c r="F8" s="449"/>
      <c r="G8" s="487" t="s">
        <v>951</v>
      </c>
      <c r="H8" s="467">
        <v>15.68</v>
      </c>
      <c r="I8" s="488">
        <v>110000</v>
      </c>
      <c r="J8" s="488">
        <v>1724800</v>
      </c>
      <c r="K8" s="22" t="s">
        <v>946</v>
      </c>
      <c r="L8" s="449">
        <v>1</v>
      </c>
    </row>
    <row r="9" spans="1:12" ht="45.75" customHeight="1" x14ac:dyDescent="0.25">
      <c r="A9" s="449">
        <f t="shared" si="0"/>
        <v>7</v>
      </c>
      <c r="B9" s="2" t="s">
        <v>1282</v>
      </c>
      <c r="C9" s="457" t="s">
        <v>28</v>
      </c>
      <c r="D9" s="449"/>
      <c r="E9" s="449"/>
      <c r="F9" s="449"/>
      <c r="G9" s="487" t="s">
        <v>952</v>
      </c>
      <c r="H9" s="467">
        <v>15.68</v>
      </c>
      <c r="I9" s="488">
        <v>115000</v>
      </c>
      <c r="J9" s="453">
        <v>1803200</v>
      </c>
      <c r="K9" s="22" t="s">
        <v>946</v>
      </c>
      <c r="L9" s="449">
        <v>1</v>
      </c>
    </row>
    <row r="10" spans="1:12" ht="48" customHeight="1" x14ac:dyDescent="0.25">
      <c r="A10" s="449">
        <f t="shared" si="0"/>
        <v>8</v>
      </c>
      <c r="B10" s="2" t="s">
        <v>1282</v>
      </c>
      <c r="C10" s="457" t="s">
        <v>28</v>
      </c>
      <c r="D10" s="449"/>
      <c r="E10" s="449"/>
      <c r="F10" s="449"/>
      <c r="G10" s="487" t="s">
        <v>953</v>
      </c>
      <c r="H10" s="467">
        <v>15.68</v>
      </c>
      <c r="I10" s="488">
        <v>110000</v>
      </c>
      <c r="J10" s="489">
        <v>1724800</v>
      </c>
      <c r="K10" s="22" t="s">
        <v>946</v>
      </c>
      <c r="L10" s="449">
        <v>1</v>
      </c>
    </row>
    <row r="11" spans="1:12" ht="58.5" customHeight="1" x14ac:dyDescent="0.25">
      <c r="A11" s="449">
        <f t="shared" si="0"/>
        <v>9</v>
      </c>
      <c r="B11" s="2" t="s">
        <v>1282</v>
      </c>
      <c r="C11" s="457" t="s">
        <v>28</v>
      </c>
      <c r="D11" s="449"/>
      <c r="E11" s="449"/>
      <c r="F11" s="449"/>
      <c r="G11" s="487" t="s">
        <v>954</v>
      </c>
      <c r="H11" s="467">
        <v>15.68</v>
      </c>
      <c r="I11" s="488">
        <v>115000</v>
      </c>
      <c r="J11" s="488">
        <v>1803200</v>
      </c>
      <c r="K11" s="22" t="s">
        <v>946</v>
      </c>
      <c r="L11" s="449">
        <v>1</v>
      </c>
    </row>
    <row r="12" spans="1:12" ht="45" customHeight="1" x14ac:dyDescent="0.25">
      <c r="A12" s="449">
        <f t="shared" si="0"/>
        <v>10</v>
      </c>
      <c r="B12" s="2" t="s">
        <v>1282</v>
      </c>
      <c r="C12" s="457" t="s">
        <v>28</v>
      </c>
      <c r="D12" s="449"/>
      <c r="E12" s="449"/>
      <c r="F12" s="449"/>
      <c r="G12" s="487" t="s">
        <v>955</v>
      </c>
      <c r="H12" s="467">
        <v>15.68</v>
      </c>
      <c r="I12" s="488">
        <v>110000</v>
      </c>
      <c r="J12" s="453">
        <v>1724800</v>
      </c>
      <c r="K12" s="22" t="s">
        <v>946</v>
      </c>
      <c r="L12" s="449">
        <v>1</v>
      </c>
    </row>
    <row r="13" spans="1:12" ht="49.5" customHeight="1" x14ac:dyDescent="0.25">
      <c r="A13" s="449">
        <f t="shared" si="0"/>
        <v>11</v>
      </c>
      <c r="B13" s="2" t="s">
        <v>1282</v>
      </c>
      <c r="C13" s="457" t="s">
        <v>28</v>
      </c>
      <c r="D13" s="449"/>
      <c r="E13" s="449"/>
      <c r="F13" s="449"/>
      <c r="G13" s="487" t="s">
        <v>956</v>
      </c>
      <c r="H13" s="467">
        <v>15.68</v>
      </c>
      <c r="I13" s="488">
        <v>115000</v>
      </c>
      <c r="J13" s="489">
        <v>1803200</v>
      </c>
      <c r="K13" s="22" t="s">
        <v>946</v>
      </c>
      <c r="L13" s="449">
        <v>1</v>
      </c>
    </row>
    <row r="14" spans="1:12" ht="49.5" customHeight="1" x14ac:dyDescent="0.25">
      <c r="A14" s="449">
        <f t="shared" si="0"/>
        <v>12</v>
      </c>
      <c r="B14" s="2" t="s">
        <v>1282</v>
      </c>
      <c r="C14" s="457" t="s">
        <v>28</v>
      </c>
      <c r="D14" s="449"/>
      <c r="E14" s="449"/>
      <c r="F14" s="449"/>
      <c r="G14" s="487" t="s">
        <v>957</v>
      </c>
      <c r="H14" s="467">
        <v>15.68</v>
      </c>
      <c r="I14" s="488">
        <v>110000</v>
      </c>
      <c r="J14" s="488">
        <v>1724800</v>
      </c>
      <c r="K14" s="22" t="s">
        <v>946</v>
      </c>
      <c r="L14" s="449">
        <v>1</v>
      </c>
    </row>
    <row r="15" spans="1:12" ht="54.75" customHeight="1" x14ac:dyDescent="0.25">
      <c r="A15" s="449">
        <f t="shared" si="0"/>
        <v>13</v>
      </c>
      <c r="B15" s="2" t="s">
        <v>1282</v>
      </c>
      <c r="C15" s="457" t="s">
        <v>28</v>
      </c>
      <c r="D15" s="449"/>
      <c r="E15" s="449"/>
      <c r="F15" s="449"/>
      <c r="G15" s="487" t="s">
        <v>958</v>
      </c>
      <c r="H15" s="467">
        <v>18.32</v>
      </c>
      <c r="I15" s="488">
        <v>115000</v>
      </c>
      <c r="J15" s="453">
        <v>2106800</v>
      </c>
      <c r="K15" s="22" t="s">
        <v>946</v>
      </c>
      <c r="L15" s="449">
        <v>1</v>
      </c>
    </row>
    <row r="16" spans="1:12" ht="54.75" customHeight="1" x14ac:dyDescent="0.25">
      <c r="A16" s="449">
        <f t="shared" si="0"/>
        <v>14</v>
      </c>
      <c r="B16" s="2" t="s">
        <v>1282</v>
      </c>
      <c r="C16" s="457" t="s">
        <v>28</v>
      </c>
      <c r="D16" s="449"/>
      <c r="E16" s="449"/>
      <c r="F16" s="449"/>
      <c r="G16" s="487" t="s">
        <v>959</v>
      </c>
      <c r="H16" s="467">
        <v>15.68</v>
      </c>
      <c r="I16" s="488">
        <v>110000</v>
      </c>
      <c r="J16" s="489">
        <v>1724800</v>
      </c>
      <c r="K16" s="22" t="s">
        <v>946</v>
      </c>
      <c r="L16" s="449">
        <v>1</v>
      </c>
    </row>
    <row r="17" spans="1:12" ht="49.5" customHeight="1" x14ac:dyDescent="0.25">
      <c r="A17" s="449">
        <f t="shared" si="0"/>
        <v>15</v>
      </c>
      <c r="B17" s="2" t="s">
        <v>1282</v>
      </c>
      <c r="C17" s="457" t="s">
        <v>28</v>
      </c>
      <c r="D17" s="449"/>
      <c r="E17" s="449"/>
      <c r="F17" s="449"/>
      <c r="G17" s="487" t="s">
        <v>960</v>
      </c>
      <c r="H17" s="467">
        <v>14.2</v>
      </c>
      <c r="I17" s="488">
        <v>115000</v>
      </c>
      <c r="J17" s="488">
        <v>1633000</v>
      </c>
      <c r="K17" s="22" t="s">
        <v>946</v>
      </c>
      <c r="L17" s="449">
        <v>1</v>
      </c>
    </row>
    <row r="18" spans="1:12" ht="45" customHeight="1" x14ac:dyDescent="0.25">
      <c r="A18" s="449">
        <f t="shared" si="0"/>
        <v>16</v>
      </c>
      <c r="B18" s="2" t="s">
        <v>1282</v>
      </c>
      <c r="C18" s="457" t="s">
        <v>28</v>
      </c>
      <c r="D18" s="449"/>
      <c r="E18" s="449"/>
      <c r="F18" s="449"/>
      <c r="G18" s="487" t="s">
        <v>961</v>
      </c>
      <c r="H18" s="467">
        <v>15.68</v>
      </c>
      <c r="I18" s="488">
        <v>110000</v>
      </c>
      <c r="J18" s="453">
        <v>1724800</v>
      </c>
      <c r="K18" s="22" t="s">
        <v>946</v>
      </c>
      <c r="L18" s="449">
        <v>1</v>
      </c>
    </row>
    <row r="19" spans="1:12" ht="48.75" customHeight="1" x14ac:dyDescent="0.25">
      <c r="A19" s="449">
        <f t="shared" si="0"/>
        <v>17</v>
      </c>
      <c r="B19" s="2" t="s">
        <v>1282</v>
      </c>
      <c r="C19" s="457" t="s">
        <v>28</v>
      </c>
      <c r="D19" s="449"/>
      <c r="E19" s="449"/>
      <c r="F19" s="449"/>
      <c r="G19" s="487" t="s">
        <v>962</v>
      </c>
      <c r="H19" s="467">
        <v>15.68</v>
      </c>
      <c r="I19" s="488">
        <v>110000</v>
      </c>
      <c r="J19" s="489">
        <v>1724800</v>
      </c>
      <c r="K19" s="22" t="s">
        <v>946</v>
      </c>
      <c r="L19" s="449">
        <v>1</v>
      </c>
    </row>
    <row r="20" spans="1:12" ht="45.75" customHeight="1" x14ac:dyDescent="0.25">
      <c r="A20" s="449">
        <f t="shared" si="0"/>
        <v>18</v>
      </c>
      <c r="B20" s="2" t="s">
        <v>1282</v>
      </c>
      <c r="C20" s="457" t="s">
        <v>28</v>
      </c>
      <c r="D20" s="449"/>
      <c r="E20" s="449"/>
      <c r="F20" s="449"/>
      <c r="G20" s="487" t="s">
        <v>963</v>
      </c>
      <c r="H20" s="467">
        <v>15.68</v>
      </c>
      <c r="I20" s="488">
        <v>110000</v>
      </c>
      <c r="J20" s="488">
        <v>1724800</v>
      </c>
      <c r="K20" s="22" t="s">
        <v>946</v>
      </c>
      <c r="L20" s="449">
        <v>1</v>
      </c>
    </row>
    <row r="21" spans="1:12" ht="53.25" customHeight="1" x14ac:dyDescent="0.25">
      <c r="A21" s="449">
        <f t="shared" si="0"/>
        <v>19</v>
      </c>
      <c r="B21" s="2" t="s">
        <v>1282</v>
      </c>
      <c r="C21" s="457" t="s">
        <v>28</v>
      </c>
      <c r="D21" s="449"/>
      <c r="E21" s="449"/>
      <c r="F21" s="449"/>
      <c r="G21" s="487" t="s">
        <v>964</v>
      </c>
      <c r="H21" s="467">
        <v>19.260000000000002</v>
      </c>
      <c r="I21" s="488">
        <v>110000</v>
      </c>
      <c r="J21" s="453">
        <v>2118600</v>
      </c>
      <c r="K21" s="22" t="s">
        <v>946</v>
      </c>
      <c r="L21" s="449">
        <v>1</v>
      </c>
    </row>
    <row r="22" spans="1:12" ht="51" customHeight="1" x14ac:dyDescent="0.25">
      <c r="A22" s="449">
        <f t="shared" si="0"/>
        <v>20</v>
      </c>
      <c r="B22" s="2" t="s">
        <v>1282</v>
      </c>
      <c r="C22" s="457" t="s">
        <v>28</v>
      </c>
      <c r="D22" s="449"/>
      <c r="E22" s="449"/>
      <c r="F22" s="449"/>
      <c r="G22" s="487" t="s">
        <v>965</v>
      </c>
      <c r="H22" s="467">
        <v>15.68</v>
      </c>
      <c r="I22" s="488">
        <v>110000</v>
      </c>
      <c r="J22" s="489">
        <v>1724800</v>
      </c>
      <c r="K22" s="22" t="s">
        <v>946</v>
      </c>
      <c r="L22" s="449">
        <v>1</v>
      </c>
    </row>
    <row r="23" spans="1:12" ht="63" x14ac:dyDescent="0.25">
      <c r="A23" s="449">
        <f t="shared" si="0"/>
        <v>21</v>
      </c>
      <c r="B23" s="2" t="s">
        <v>1282</v>
      </c>
      <c r="C23" s="457" t="s">
        <v>28</v>
      </c>
      <c r="D23" s="449"/>
      <c r="E23" s="449"/>
      <c r="F23" s="449"/>
      <c r="G23" s="487" t="s">
        <v>966</v>
      </c>
      <c r="H23" s="467">
        <v>15.68</v>
      </c>
      <c r="I23" s="488">
        <v>115000</v>
      </c>
      <c r="J23" s="453">
        <v>1803200</v>
      </c>
      <c r="K23" s="22" t="s">
        <v>946</v>
      </c>
      <c r="L23" s="449">
        <v>1</v>
      </c>
    </row>
    <row r="24" spans="1:12" ht="63" x14ac:dyDescent="0.25">
      <c r="A24" s="449">
        <f t="shared" si="0"/>
        <v>22</v>
      </c>
      <c r="B24" s="2" t="s">
        <v>1282</v>
      </c>
      <c r="C24" s="457" t="s">
        <v>28</v>
      </c>
      <c r="D24" s="449"/>
      <c r="E24" s="449"/>
      <c r="F24" s="449"/>
      <c r="G24" s="487" t="s">
        <v>967</v>
      </c>
      <c r="H24" s="467">
        <v>15.68</v>
      </c>
      <c r="I24" s="488">
        <v>115000</v>
      </c>
      <c r="J24" s="489">
        <v>1803200</v>
      </c>
      <c r="K24" s="22" t="s">
        <v>946</v>
      </c>
      <c r="L24" s="449">
        <v>1</v>
      </c>
    </row>
    <row r="25" spans="1:12" ht="63" x14ac:dyDescent="0.25">
      <c r="A25" s="449">
        <f t="shared" si="0"/>
        <v>23</v>
      </c>
      <c r="B25" s="2" t="s">
        <v>1282</v>
      </c>
      <c r="C25" s="457" t="s">
        <v>28</v>
      </c>
      <c r="D25" s="449"/>
      <c r="E25" s="449"/>
      <c r="F25" s="449"/>
      <c r="G25" s="487" t="s">
        <v>968</v>
      </c>
      <c r="H25" s="467">
        <v>15.68</v>
      </c>
      <c r="I25" s="488">
        <v>115000</v>
      </c>
      <c r="J25" s="488">
        <v>1803200</v>
      </c>
      <c r="K25" s="22" t="s">
        <v>946</v>
      </c>
      <c r="L25" s="449">
        <v>1</v>
      </c>
    </row>
    <row r="26" spans="1:12" ht="63" x14ac:dyDescent="0.25">
      <c r="A26" s="449">
        <f t="shared" si="0"/>
        <v>24</v>
      </c>
      <c r="B26" s="2" t="s">
        <v>1282</v>
      </c>
      <c r="C26" s="457" t="s">
        <v>28</v>
      </c>
      <c r="D26" s="449"/>
      <c r="E26" s="449"/>
      <c r="F26" s="449"/>
      <c r="G26" s="487" t="s">
        <v>969</v>
      </c>
      <c r="H26" s="467">
        <v>15.68</v>
      </c>
      <c r="I26" s="453">
        <v>120000</v>
      </c>
      <c r="J26" s="453">
        <v>1881600</v>
      </c>
      <c r="K26" s="22" t="s">
        <v>946</v>
      </c>
      <c r="L26" s="449">
        <v>1</v>
      </c>
    </row>
    <row r="27" spans="1:12" ht="63" x14ac:dyDescent="0.25">
      <c r="A27" s="449">
        <f t="shared" si="0"/>
        <v>25</v>
      </c>
      <c r="B27" s="2" t="s">
        <v>1282</v>
      </c>
      <c r="C27" s="457" t="s">
        <v>28</v>
      </c>
      <c r="D27" s="449"/>
      <c r="E27" s="449"/>
      <c r="F27" s="449"/>
      <c r="G27" s="487" t="s">
        <v>970</v>
      </c>
      <c r="H27" s="467">
        <v>15.68</v>
      </c>
      <c r="I27" s="453">
        <v>120000</v>
      </c>
      <c r="J27" s="489">
        <v>1881600</v>
      </c>
      <c r="K27" s="22" t="s">
        <v>946</v>
      </c>
      <c r="L27" s="449">
        <v>1</v>
      </c>
    </row>
    <row r="28" spans="1:12" ht="63" x14ac:dyDescent="0.25">
      <c r="A28" s="449">
        <f t="shared" si="0"/>
        <v>26</v>
      </c>
      <c r="B28" s="2" t="s">
        <v>1282</v>
      </c>
      <c r="C28" s="457" t="s">
        <v>28</v>
      </c>
      <c r="D28" s="449"/>
      <c r="E28" s="449"/>
      <c r="F28" s="449"/>
      <c r="G28" s="487" t="s">
        <v>971</v>
      </c>
      <c r="H28" s="467">
        <v>22.65</v>
      </c>
      <c r="I28" s="453">
        <v>120000</v>
      </c>
      <c r="J28" s="488">
        <v>2718000</v>
      </c>
      <c r="K28" s="22" t="s">
        <v>946</v>
      </c>
      <c r="L28" s="449">
        <v>1</v>
      </c>
    </row>
    <row r="29" spans="1:12" ht="63" x14ac:dyDescent="0.25">
      <c r="A29" s="449">
        <f t="shared" si="0"/>
        <v>27</v>
      </c>
      <c r="B29" s="2" t="s">
        <v>1282</v>
      </c>
      <c r="C29" s="457" t="s">
        <v>28</v>
      </c>
      <c r="D29" s="449"/>
      <c r="E29" s="449"/>
      <c r="F29" s="449"/>
      <c r="G29" s="487" t="s">
        <v>972</v>
      </c>
      <c r="H29" s="467">
        <v>15.68</v>
      </c>
      <c r="I29" s="488">
        <v>110000</v>
      </c>
      <c r="J29" s="488">
        <v>1724800</v>
      </c>
      <c r="K29" s="22" t="s">
        <v>946</v>
      </c>
      <c r="L29" s="449">
        <v>1</v>
      </c>
    </row>
    <row r="30" spans="1:12" ht="63" x14ac:dyDescent="0.25">
      <c r="A30" s="449">
        <f t="shared" si="0"/>
        <v>28</v>
      </c>
      <c r="B30" s="2" t="s">
        <v>1282</v>
      </c>
      <c r="C30" s="457" t="s">
        <v>28</v>
      </c>
      <c r="D30" s="449"/>
      <c r="E30" s="449"/>
      <c r="F30" s="449"/>
      <c r="G30" s="487" t="s">
        <v>973</v>
      </c>
      <c r="H30" s="467">
        <v>17.239999999999998</v>
      </c>
      <c r="I30" s="453">
        <v>110000</v>
      </c>
      <c r="J30" s="488">
        <v>1896399.9999999998</v>
      </c>
      <c r="K30" s="22" t="s">
        <v>946</v>
      </c>
      <c r="L30" s="449">
        <v>1</v>
      </c>
    </row>
    <row r="31" spans="1:12" ht="63" x14ac:dyDescent="0.25">
      <c r="A31" s="449">
        <f t="shared" si="0"/>
        <v>29</v>
      </c>
      <c r="B31" s="2" t="s">
        <v>1282</v>
      </c>
      <c r="C31" s="457" t="s">
        <v>28</v>
      </c>
      <c r="D31" s="449"/>
      <c r="E31" s="449"/>
      <c r="F31" s="449"/>
      <c r="G31" s="487" t="s">
        <v>974</v>
      </c>
      <c r="H31" s="467">
        <v>15.68</v>
      </c>
      <c r="I31" s="488">
        <v>110000</v>
      </c>
      <c r="J31" s="453">
        <v>1724800</v>
      </c>
      <c r="K31" s="22" t="s">
        <v>946</v>
      </c>
      <c r="L31" s="449">
        <v>1</v>
      </c>
    </row>
    <row r="32" spans="1:12" ht="63" x14ac:dyDescent="0.25">
      <c r="A32" s="449">
        <f t="shared" si="0"/>
        <v>30</v>
      </c>
      <c r="B32" s="2" t="s">
        <v>1282</v>
      </c>
      <c r="C32" s="457" t="s">
        <v>28</v>
      </c>
      <c r="D32" s="449"/>
      <c r="E32" s="449"/>
      <c r="F32" s="449"/>
      <c r="G32" s="487" t="s">
        <v>975</v>
      </c>
      <c r="H32" s="467">
        <v>15.89</v>
      </c>
      <c r="I32" s="453">
        <v>110000</v>
      </c>
      <c r="J32" s="453">
        <v>1747900</v>
      </c>
      <c r="K32" s="22" t="s">
        <v>946</v>
      </c>
      <c r="L32" s="449">
        <v>1</v>
      </c>
    </row>
    <row r="33" spans="1:12" ht="63" x14ac:dyDescent="0.25">
      <c r="A33" s="449">
        <f t="shared" si="0"/>
        <v>31</v>
      </c>
      <c r="B33" s="2" t="s">
        <v>1282</v>
      </c>
      <c r="C33" s="457" t="s">
        <v>28</v>
      </c>
      <c r="D33" s="449"/>
      <c r="E33" s="449"/>
      <c r="F33" s="449"/>
      <c r="G33" s="487" t="s">
        <v>976</v>
      </c>
      <c r="H33" s="467">
        <v>15.68</v>
      </c>
      <c r="I33" s="488">
        <v>110000</v>
      </c>
      <c r="J33" s="489">
        <v>1724800</v>
      </c>
      <c r="K33" s="22" t="s">
        <v>946</v>
      </c>
      <c r="L33" s="449">
        <v>1</v>
      </c>
    </row>
    <row r="34" spans="1:12" ht="63" x14ac:dyDescent="0.25">
      <c r="A34" s="449">
        <f t="shared" si="0"/>
        <v>32</v>
      </c>
      <c r="B34" s="2" t="s">
        <v>1282</v>
      </c>
      <c r="C34" s="457" t="s">
        <v>28</v>
      </c>
      <c r="D34" s="449"/>
      <c r="E34" s="449"/>
      <c r="F34" s="449"/>
      <c r="G34" s="487" t="s">
        <v>977</v>
      </c>
      <c r="H34" s="467">
        <v>14.88</v>
      </c>
      <c r="I34" s="453">
        <v>110000</v>
      </c>
      <c r="J34" s="489">
        <v>1636800</v>
      </c>
      <c r="K34" s="22" t="s">
        <v>946</v>
      </c>
      <c r="L34" s="449">
        <v>1</v>
      </c>
    </row>
    <row r="35" spans="1:12" ht="63" x14ac:dyDescent="0.25">
      <c r="A35" s="449">
        <f t="shared" si="0"/>
        <v>33</v>
      </c>
      <c r="B35" s="2" t="s">
        <v>1282</v>
      </c>
      <c r="C35" s="457" t="s">
        <v>28</v>
      </c>
      <c r="D35" s="449"/>
      <c r="E35" s="449"/>
      <c r="F35" s="449"/>
      <c r="G35" s="487" t="s">
        <v>978</v>
      </c>
      <c r="H35" s="467">
        <v>15.68</v>
      </c>
      <c r="I35" s="488">
        <v>110000</v>
      </c>
      <c r="J35" s="488">
        <v>1724800</v>
      </c>
      <c r="K35" s="22" t="s">
        <v>946</v>
      </c>
      <c r="L35" s="449">
        <v>1</v>
      </c>
    </row>
    <row r="36" spans="1:12" ht="63" x14ac:dyDescent="0.25">
      <c r="A36" s="449">
        <f t="shared" si="0"/>
        <v>34</v>
      </c>
      <c r="B36" s="2" t="s">
        <v>1282</v>
      </c>
      <c r="C36" s="457" t="s">
        <v>28</v>
      </c>
      <c r="D36" s="449"/>
      <c r="E36" s="449"/>
      <c r="F36" s="449"/>
      <c r="G36" s="487" t="s">
        <v>979</v>
      </c>
      <c r="H36" s="467">
        <v>15.24</v>
      </c>
      <c r="I36" s="453">
        <v>110000</v>
      </c>
      <c r="J36" s="488">
        <v>1676400</v>
      </c>
      <c r="K36" s="22" t="s">
        <v>946</v>
      </c>
      <c r="L36" s="449">
        <v>1</v>
      </c>
    </row>
    <row r="37" spans="1:12" ht="63" x14ac:dyDescent="0.25">
      <c r="A37" s="449">
        <f t="shared" si="0"/>
        <v>35</v>
      </c>
      <c r="B37" s="2" t="s">
        <v>1282</v>
      </c>
      <c r="C37" s="457" t="s">
        <v>28</v>
      </c>
      <c r="D37" s="449"/>
      <c r="E37" s="449"/>
      <c r="F37" s="449"/>
      <c r="G37" s="487" t="s">
        <v>980</v>
      </c>
      <c r="H37" s="467">
        <v>15.68</v>
      </c>
      <c r="I37" s="488">
        <v>110000</v>
      </c>
      <c r="J37" s="453">
        <v>1724800</v>
      </c>
      <c r="K37" s="22" t="s">
        <v>946</v>
      </c>
      <c r="L37" s="449">
        <v>1</v>
      </c>
    </row>
    <row r="38" spans="1:12" ht="63" x14ac:dyDescent="0.25">
      <c r="A38" s="449">
        <f t="shared" si="0"/>
        <v>36</v>
      </c>
      <c r="B38" s="2" t="s">
        <v>1282</v>
      </c>
      <c r="C38" s="457" t="s">
        <v>28</v>
      </c>
      <c r="D38" s="449"/>
      <c r="E38" s="449"/>
      <c r="F38" s="449"/>
      <c r="G38" s="487" t="s">
        <v>981</v>
      </c>
      <c r="H38" s="467">
        <v>16.559999999999999</v>
      </c>
      <c r="I38" s="488">
        <v>110000</v>
      </c>
      <c r="J38" s="489">
        <v>1821599.9999999998</v>
      </c>
      <c r="K38" s="22" t="s">
        <v>946</v>
      </c>
      <c r="L38" s="449">
        <v>1</v>
      </c>
    </row>
    <row r="39" spans="1:12" ht="63" x14ac:dyDescent="0.25">
      <c r="A39" s="449">
        <f t="shared" si="0"/>
        <v>37</v>
      </c>
      <c r="B39" s="2" t="s">
        <v>1282</v>
      </c>
      <c r="C39" s="457" t="s">
        <v>28</v>
      </c>
      <c r="D39" s="449"/>
      <c r="E39" s="449"/>
      <c r="F39" s="449"/>
      <c r="G39" s="487" t="s">
        <v>982</v>
      </c>
      <c r="H39" s="467">
        <v>18.29</v>
      </c>
      <c r="I39" s="488">
        <v>110000</v>
      </c>
      <c r="J39" s="488">
        <v>2011900</v>
      </c>
      <c r="K39" s="22" t="s">
        <v>946</v>
      </c>
      <c r="L39" s="449">
        <v>1</v>
      </c>
    </row>
    <row r="40" spans="1:12" ht="63" x14ac:dyDescent="0.25">
      <c r="A40" s="449">
        <f t="shared" si="0"/>
        <v>38</v>
      </c>
      <c r="B40" s="2" t="s">
        <v>1282</v>
      </c>
      <c r="C40" s="457" t="s">
        <v>28</v>
      </c>
      <c r="D40" s="449"/>
      <c r="E40" s="449"/>
      <c r="F40" s="449"/>
      <c r="G40" s="487" t="s">
        <v>983</v>
      </c>
      <c r="H40" s="467">
        <v>17.34</v>
      </c>
      <c r="I40" s="488">
        <v>110000</v>
      </c>
      <c r="J40" s="453">
        <v>1907400</v>
      </c>
      <c r="K40" s="22" t="s">
        <v>946</v>
      </c>
      <c r="L40" s="449">
        <v>1</v>
      </c>
    </row>
    <row r="41" spans="1:12" ht="63" x14ac:dyDescent="0.25">
      <c r="A41" s="449">
        <f t="shared" si="0"/>
        <v>39</v>
      </c>
      <c r="B41" s="2" t="s">
        <v>1282</v>
      </c>
      <c r="C41" s="457" t="s">
        <v>28</v>
      </c>
      <c r="D41" s="449"/>
      <c r="E41" s="449"/>
      <c r="F41" s="449"/>
      <c r="G41" s="487" t="s">
        <v>984</v>
      </c>
      <c r="H41" s="467">
        <v>15.68</v>
      </c>
      <c r="I41" s="453">
        <v>110000</v>
      </c>
      <c r="J41" s="453">
        <v>1724800</v>
      </c>
      <c r="K41" s="22" t="s">
        <v>946</v>
      </c>
      <c r="L41" s="449">
        <v>1</v>
      </c>
    </row>
    <row r="42" spans="1:12" ht="63" x14ac:dyDescent="0.25">
      <c r="A42" s="449">
        <f t="shared" si="0"/>
        <v>40</v>
      </c>
      <c r="B42" s="2" t="s">
        <v>1282</v>
      </c>
      <c r="C42" s="457" t="s">
        <v>28</v>
      </c>
      <c r="D42" s="449"/>
      <c r="E42" s="449"/>
      <c r="F42" s="449"/>
      <c r="G42" s="487" t="s">
        <v>985</v>
      </c>
      <c r="H42" s="467">
        <v>15.68</v>
      </c>
      <c r="I42" s="453">
        <v>110000</v>
      </c>
      <c r="J42" s="489">
        <v>1724800</v>
      </c>
      <c r="K42" s="22" t="s">
        <v>946</v>
      </c>
      <c r="L42" s="449">
        <v>1</v>
      </c>
    </row>
    <row r="43" spans="1:12" ht="63" x14ac:dyDescent="0.25">
      <c r="A43" s="449">
        <f t="shared" si="0"/>
        <v>41</v>
      </c>
      <c r="B43" s="2" t="s">
        <v>1282</v>
      </c>
      <c r="C43" s="457" t="s">
        <v>28</v>
      </c>
      <c r="D43" s="449"/>
      <c r="E43" s="449"/>
      <c r="F43" s="449"/>
      <c r="G43" s="487" t="s">
        <v>986</v>
      </c>
      <c r="H43" s="467">
        <v>15.68</v>
      </c>
      <c r="I43" s="453">
        <v>110000</v>
      </c>
      <c r="J43" s="488">
        <v>1724800</v>
      </c>
      <c r="K43" s="22" t="s">
        <v>946</v>
      </c>
      <c r="L43" s="449">
        <v>1</v>
      </c>
    </row>
    <row r="44" spans="1:12" ht="63" x14ac:dyDescent="0.25">
      <c r="A44" s="449">
        <f t="shared" si="0"/>
        <v>42</v>
      </c>
      <c r="B44" s="2" t="s">
        <v>1282</v>
      </c>
      <c r="C44" s="457" t="s">
        <v>28</v>
      </c>
      <c r="D44" s="449"/>
      <c r="E44" s="449"/>
      <c r="F44" s="449"/>
      <c r="G44" s="487" t="s">
        <v>987</v>
      </c>
      <c r="H44" s="467">
        <v>15.68</v>
      </c>
      <c r="I44" s="453">
        <v>110000</v>
      </c>
      <c r="J44" s="453">
        <v>1724800</v>
      </c>
      <c r="K44" s="22" t="s">
        <v>946</v>
      </c>
      <c r="L44" s="449">
        <v>1</v>
      </c>
    </row>
    <row r="45" spans="1:12" ht="63" x14ac:dyDescent="0.25">
      <c r="A45" s="449">
        <f t="shared" si="0"/>
        <v>43</v>
      </c>
      <c r="B45" s="2" t="s">
        <v>1282</v>
      </c>
      <c r="C45" s="457" t="s">
        <v>28</v>
      </c>
      <c r="D45" s="449"/>
      <c r="E45" s="449"/>
      <c r="F45" s="449"/>
      <c r="G45" s="490" t="s">
        <v>988</v>
      </c>
      <c r="H45" s="491">
        <v>25.34</v>
      </c>
      <c r="I45" s="453">
        <v>110000</v>
      </c>
      <c r="J45" s="489">
        <v>2787400</v>
      </c>
      <c r="K45" s="22" t="s">
        <v>946</v>
      </c>
      <c r="L45" s="449">
        <v>1</v>
      </c>
    </row>
    <row r="46" spans="1:12" ht="63" x14ac:dyDescent="0.25">
      <c r="A46" s="449">
        <f t="shared" si="0"/>
        <v>44</v>
      </c>
      <c r="B46" s="2" t="s">
        <v>1282</v>
      </c>
      <c r="C46" s="457" t="s">
        <v>28</v>
      </c>
      <c r="D46" s="449"/>
      <c r="E46" s="449"/>
      <c r="F46" s="449"/>
      <c r="G46" s="487" t="s">
        <v>989</v>
      </c>
      <c r="H46" s="22">
        <v>9</v>
      </c>
      <c r="I46" s="464">
        <v>122933.33333333333</v>
      </c>
      <c r="J46" s="464">
        <v>1106400</v>
      </c>
      <c r="K46" s="22" t="s">
        <v>946</v>
      </c>
      <c r="L46" s="449">
        <v>1</v>
      </c>
    </row>
    <row r="47" spans="1:12" ht="63" x14ac:dyDescent="0.25">
      <c r="A47" s="449">
        <f t="shared" si="0"/>
        <v>45</v>
      </c>
      <c r="B47" s="2" t="s">
        <v>1282</v>
      </c>
      <c r="C47" s="457" t="s">
        <v>28</v>
      </c>
      <c r="D47" s="449"/>
      <c r="E47" s="449"/>
      <c r="F47" s="449"/>
      <c r="G47" s="487" t="s">
        <v>990</v>
      </c>
      <c r="H47" s="22">
        <v>7</v>
      </c>
      <c r="I47" s="464">
        <v>134000</v>
      </c>
      <c r="J47" s="464">
        <v>938000</v>
      </c>
      <c r="K47" s="22" t="s">
        <v>946</v>
      </c>
      <c r="L47" s="449">
        <v>1</v>
      </c>
    </row>
    <row r="48" spans="1:12" ht="63" x14ac:dyDescent="0.25">
      <c r="A48" s="449">
        <f t="shared" si="0"/>
        <v>46</v>
      </c>
      <c r="B48" s="2" t="s">
        <v>1282</v>
      </c>
      <c r="C48" s="457" t="s">
        <v>28</v>
      </c>
      <c r="D48" s="449"/>
      <c r="E48" s="449"/>
      <c r="F48" s="449"/>
      <c r="G48" s="487" t="s">
        <v>991</v>
      </c>
      <c r="H48" s="467">
        <v>15.68</v>
      </c>
      <c r="I48" s="488">
        <v>130000</v>
      </c>
      <c r="J48" s="489">
        <v>2038400</v>
      </c>
      <c r="K48" s="22" t="s">
        <v>946</v>
      </c>
      <c r="L48" s="449">
        <v>1</v>
      </c>
    </row>
    <row r="49" spans="1:12" ht="63" x14ac:dyDescent="0.25">
      <c r="A49" s="449">
        <f t="shared" si="0"/>
        <v>47</v>
      </c>
      <c r="B49" s="2" t="s">
        <v>1282</v>
      </c>
      <c r="C49" s="457" t="s">
        <v>28</v>
      </c>
      <c r="D49" s="449"/>
      <c r="E49" s="449"/>
      <c r="F49" s="449"/>
      <c r="G49" s="487" t="s">
        <v>992</v>
      </c>
      <c r="H49" s="467">
        <v>15.68</v>
      </c>
      <c r="I49" s="488">
        <v>125000</v>
      </c>
      <c r="J49" s="488">
        <v>1960000</v>
      </c>
      <c r="K49" s="22" t="s">
        <v>946</v>
      </c>
      <c r="L49" s="449">
        <v>1</v>
      </c>
    </row>
    <row r="50" spans="1:12" ht="63" x14ac:dyDescent="0.25">
      <c r="A50" s="449">
        <f t="shared" si="0"/>
        <v>48</v>
      </c>
      <c r="B50" s="2" t="s">
        <v>1282</v>
      </c>
      <c r="C50" s="457" t="s">
        <v>28</v>
      </c>
      <c r="D50" s="449"/>
      <c r="E50" s="449"/>
      <c r="F50" s="449"/>
      <c r="G50" s="487" t="s">
        <v>993</v>
      </c>
      <c r="H50" s="467">
        <v>15.68</v>
      </c>
      <c r="I50" s="488">
        <v>130000</v>
      </c>
      <c r="J50" s="453">
        <v>2038400</v>
      </c>
      <c r="K50" s="22" t="s">
        <v>946</v>
      </c>
      <c r="L50" s="449">
        <v>1</v>
      </c>
    </row>
    <row r="51" spans="1:12" ht="63" x14ac:dyDescent="0.25">
      <c r="A51" s="449">
        <f t="shared" si="0"/>
        <v>49</v>
      </c>
      <c r="B51" s="2" t="s">
        <v>1282</v>
      </c>
      <c r="C51" s="457" t="s">
        <v>28</v>
      </c>
      <c r="D51" s="449"/>
      <c r="E51" s="449"/>
      <c r="F51" s="449"/>
      <c r="G51" s="487" t="s">
        <v>994</v>
      </c>
      <c r="H51" s="467">
        <v>15.68</v>
      </c>
      <c r="I51" s="488">
        <v>125000</v>
      </c>
      <c r="J51" s="489">
        <v>1960000</v>
      </c>
      <c r="K51" s="22" t="s">
        <v>946</v>
      </c>
      <c r="L51" s="449">
        <v>1</v>
      </c>
    </row>
    <row r="52" spans="1:12" ht="63" x14ac:dyDescent="0.25">
      <c r="A52" s="449">
        <f t="shared" si="0"/>
        <v>50</v>
      </c>
      <c r="B52" s="2" t="s">
        <v>1282</v>
      </c>
      <c r="C52" s="457" t="s">
        <v>28</v>
      </c>
      <c r="D52" s="449"/>
      <c r="E52" s="449"/>
      <c r="F52" s="449"/>
      <c r="G52" s="487" t="s">
        <v>995</v>
      </c>
      <c r="H52" s="467">
        <v>15.68</v>
      </c>
      <c r="I52" s="488">
        <v>130000</v>
      </c>
      <c r="J52" s="488">
        <v>2038400</v>
      </c>
      <c r="K52" s="22" t="s">
        <v>946</v>
      </c>
      <c r="L52" s="449">
        <v>1</v>
      </c>
    </row>
    <row r="53" spans="1:12" ht="63" x14ac:dyDescent="0.25">
      <c r="A53" s="449">
        <f t="shared" si="0"/>
        <v>51</v>
      </c>
      <c r="B53" s="2" t="s">
        <v>1282</v>
      </c>
      <c r="C53" s="457" t="s">
        <v>28</v>
      </c>
      <c r="D53" s="449"/>
      <c r="E53" s="449"/>
      <c r="F53" s="449"/>
      <c r="G53" s="487" t="s">
        <v>996</v>
      </c>
      <c r="H53" s="467">
        <v>13.12</v>
      </c>
      <c r="I53" s="488">
        <v>125000</v>
      </c>
      <c r="J53" s="453">
        <v>1640000</v>
      </c>
      <c r="K53" s="22" t="s">
        <v>946</v>
      </c>
      <c r="L53" s="449">
        <v>1</v>
      </c>
    </row>
    <row r="54" spans="1:12" ht="63" x14ac:dyDescent="0.25">
      <c r="A54" s="449">
        <f t="shared" si="0"/>
        <v>52</v>
      </c>
      <c r="B54" s="2" t="s">
        <v>1282</v>
      </c>
      <c r="C54" s="457" t="s">
        <v>28</v>
      </c>
      <c r="D54" s="449"/>
      <c r="E54" s="449"/>
      <c r="F54" s="449"/>
      <c r="G54" s="487" t="s">
        <v>997</v>
      </c>
      <c r="H54" s="467">
        <v>18.12</v>
      </c>
      <c r="I54" s="488">
        <v>130000</v>
      </c>
      <c r="J54" s="489">
        <v>2355600</v>
      </c>
      <c r="K54" s="22" t="s">
        <v>946</v>
      </c>
      <c r="L54" s="449">
        <v>1</v>
      </c>
    </row>
    <row r="55" spans="1:12" ht="63" x14ac:dyDescent="0.25">
      <c r="A55" s="449">
        <f t="shared" si="0"/>
        <v>53</v>
      </c>
      <c r="B55" s="2" t="s">
        <v>1282</v>
      </c>
      <c r="C55" s="457" t="s">
        <v>28</v>
      </c>
      <c r="D55" s="449"/>
      <c r="E55" s="449"/>
      <c r="F55" s="449"/>
      <c r="G55" s="487" t="s">
        <v>998</v>
      </c>
      <c r="H55" s="467">
        <v>15.68</v>
      </c>
      <c r="I55" s="488">
        <v>125000</v>
      </c>
      <c r="J55" s="488">
        <v>1960000</v>
      </c>
      <c r="K55" s="22" t="s">
        <v>946</v>
      </c>
      <c r="L55" s="449">
        <v>1</v>
      </c>
    </row>
    <row r="56" spans="1:12" ht="63" x14ac:dyDescent="0.25">
      <c r="A56" s="449">
        <f t="shared" si="0"/>
        <v>54</v>
      </c>
      <c r="B56" s="2" t="s">
        <v>1282</v>
      </c>
      <c r="C56" s="457" t="s">
        <v>28</v>
      </c>
      <c r="D56" s="449"/>
      <c r="E56" s="449"/>
      <c r="F56" s="449"/>
      <c r="G56" s="487" t="s">
        <v>999</v>
      </c>
      <c r="H56" s="467">
        <v>15.68</v>
      </c>
      <c r="I56" s="488">
        <v>130000</v>
      </c>
      <c r="J56" s="453">
        <v>2038400</v>
      </c>
      <c r="K56" s="22" t="s">
        <v>946</v>
      </c>
      <c r="L56" s="449">
        <v>1</v>
      </c>
    </row>
    <row r="57" spans="1:12" ht="63" x14ac:dyDescent="0.25">
      <c r="A57" s="449">
        <f t="shared" si="0"/>
        <v>55</v>
      </c>
      <c r="B57" s="2" t="s">
        <v>1282</v>
      </c>
      <c r="C57" s="457" t="s">
        <v>28</v>
      </c>
      <c r="D57" s="449"/>
      <c r="E57" s="449"/>
      <c r="F57" s="449"/>
      <c r="G57" s="487" t="s">
        <v>1000</v>
      </c>
      <c r="H57" s="467">
        <v>15.68</v>
      </c>
      <c r="I57" s="488">
        <v>125000</v>
      </c>
      <c r="J57" s="489">
        <v>1960000</v>
      </c>
      <c r="K57" s="22" t="s">
        <v>946</v>
      </c>
      <c r="L57" s="449">
        <v>1</v>
      </c>
    </row>
    <row r="58" spans="1:12" ht="63" x14ac:dyDescent="0.25">
      <c r="A58" s="449">
        <f t="shared" si="0"/>
        <v>56</v>
      </c>
      <c r="B58" s="2" t="s">
        <v>1282</v>
      </c>
      <c r="C58" s="457" t="s">
        <v>28</v>
      </c>
      <c r="D58" s="449"/>
      <c r="E58" s="449"/>
      <c r="F58" s="449"/>
      <c r="G58" s="487" t="s">
        <v>1001</v>
      </c>
      <c r="H58" s="467">
        <v>15.68</v>
      </c>
      <c r="I58" s="488">
        <v>130000</v>
      </c>
      <c r="J58" s="488">
        <v>2038400</v>
      </c>
      <c r="K58" s="22" t="s">
        <v>946</v>
      </c>
      <c r="L58" s="449">
        <v>1</v>
      </c>
    </row>
    <row r="59" spans="1:12" ht="63" x14ac:dyDescent="0.25">
      <c r="A59" s="449">
        <f t="shared" si="0"/>
        <v>57</v>
      </c>
      <c r="B59" s="2" t="s">
        <v>1282</v>
      </c>
      <c r="C59" s="457" t="s">
        <v>28</v>
      </c>
      <c r="D59" s="449"/>
      <c r="E59" s="449"/>
      <c r="F59" s="449"/>
      <c r="G59" s="487" t="s">
        <v>1002</v>
      </c>
      <c r="H59" s="467">
        <v>15.68</v>
      </c>
      <c r="I59" s="488">
        <v>125000</v>
      </c>
      <c r="J59" s="453">
        <v>1960000</v>
      </c>
      <c r="K59" s="22" t="s">
        <v>946</v>
      </c>
      <c r="L59" s="449">
        <v>1</v>
      </c>
    </row>
    <row r="60" spans="1:12" ht="63" x14ac:dyDescent="0.25">
      <c r="A60" s="449">
        <f t="shared" si="0"/>
        <v>58</v>
      </c>
      <c r="B60" s="2" t="s">
        <v>1282</v>
      </c>
      <c r="C60" s="457" t="s">
        <v>28</v>
      </c>
      <c r="D60" s="449"/>
      <c r="E60" s="449"/>
      <c r="F60" s="449"/>
      <c r="G60" s="487" t="s">
        <v>1003</v>
      </c>
      <c r="H60" s="467">
        <v>15.68</v>
      </c>
      <c r="I60" s="488">
        <v>125000</v>
      </c>
      <c r="J60" s="489">
        <v>1960000</v>
      </c>
      <c r="K60" s="22" t="s">
        <v>946</v>
      </c>
      <c r="L60" s="449">
        <v>1</v>
      </c>
    </row>
    <row r="61" spans="1:12" ht="63" x14ac:dyDescent="0.25">
      <c r="A61" s="449">
        <f t="shared" si="0"/>
        <v>59</v>
      </c>
      <c r="B61" s="2" t="s">
        <v>1282</v>
      </c>
      <c r="C61" s="457" t="s">
        <v>28</v>
      </c>
      <c r="D61" s="449"/>
      <c r="E61" s="449"/>
      <c r="F61" s="449"/>
      <c r="G61" s="487" t="s">
        <v>1004</v>
      </c>
      <c r="H61" s="467">
        <v>15.68</v>
      </c>
      <c r="I61" s="488">
        <v>125000</v>
      </c>
      <c r="J61" s="488">
        <v>1960000</v>
      </c>
      <c r="K61" s="22" t="s">
        <v>946</v>
      </c>
      <c r="L61" s="449">
        <v>1</v>
      </c>
    </row>
    <row r="62" spans="1:12" ht="63" x14ac:dyDescent="0.25">
      <c r="A62" s="449">
        <f t="shared" si="0"/>
        <v>60</v>
      </c>
      <c r="B62" s="2" t="s">
        <v>1282</v>
      </c>
      <c r="C62" s="457" t="s">
        <v>28</v>
      </c>
      <c r="D62" s="449"/>
      <c r="E62" s="449"/>
      <c r="F62" s="449"/>
      <c r="G62" s="487" t="s">
        <v>1005</v>
      </c>
      <c r="H62" s="467">
        <v>20.78</v>
      </c>
      <c r="I62" s="488">
        <v>125000</v>
      </c>
      <c r="J62" s="453">
        <v>2597500</v>
      </c>
      <c r="K62" s="22" t="s">
        <v>946</v>
      </c>
      <c r="L62" s="449">
        <v>1</v>
      </c>
    </row>
    <row r="63" spans="1:12" ht="63" x14ac:dyDescent="0.25">
      <c r="A63" s="449">
        <f t="shared" si="0"/>
        <v>61</v>
      </c>
      <c r="B63" s="2" t="s">
        <v>1282</v>
      </c>
      <c r="C63" s="457" t="s">
        <v>28</v>
      </c>
      <c r="D63" s="449"/>
      <c r="E63" s="449"/>
      <c r="F63" s="449"/>
      <c r="G63" s="487" t="s">
        <v>1006</v>
      </c>
      <c r="H63" s="467">
        <v>16.28</v>
      </c>
      <c r="I63" s="488">
        <v>160000</v>
      </c>
      <c r="J63" s="489">
        <v>2604800</v>
      </c>
      <c r="K63" s="22" t="s">
        <v>946</v>
      </c>
      <c r="L63" s="449">
        <v>1</v>
      </c>
    </row>
    <row r="64" spans="1:12" ht="63" x14ac:dyDescent="0.25">
      <c r="A64" s="449">
        <f t="shared" si="0"/>
        <v>62</v>
      </c>
      <c r="B64" s="2" t="s">
        <v>1282</v>
      </c>
      <c r="C64" s="457" t="s">
        <v>28</v>
      </c>
      <c r="D64" s="449"/>
      <c r="E64" s="449"/>
      <c r="F64" s="449"/>
      <c r="G64" s="487" t="s">
        <v>1007</v>
      </c>
      <c r="H64" s="467">
        <v>16.420000000000002</v>
      </c>
      <c r="I64" s="488">
        <v>160000</v>
      </c>
      <c r="J64" s="488">
        <v>2627200.0000000005</v>
      </c>
      <c r="K64" s="22" t="s">
        <v>946</v>
      </c>
      <c r="L64" s="449">
        <v>1</v>
      </c>
    </row>
    <row r="65" spans="1:12" ht="63" x14ac:dyDescent="0.25">
      <c r="A65" s="449">
        <f t="shared" si="0"/>
        <v>63</v>
      </c>
      <c r="B65" s="2" t="s">
        <v>1282</v>
      </c>
      <c r="C65" s="457" t="s">
        <v>28</v>
      </c>
      <c r="D65" s="449"/>
      <c r="E65" s="449"/>
      <c r="F65" s="449"/>
      <c r="G65" s="487" t="s">
        <v>1008</v>
      </c>
      <c r="H65" s="467">
        <v>24.56</v>
      </c>
      <c r="I65" s="488">
        <v>160000</v>
      </c>
      <c r="J65" s="453">
        <v>3929600</v>
      </c>
      <c r="K65" s="22" t="s">
        <v>946</v>
      </c>
      <c r="L65" s="449">
        <v>1</v>
      </c>
    </row>
    <row r="66" spans="1:12" ht="63" x14ac:dyDescent="0.25">
      <c r="A66" s="449">
        <f t="shared" si="0"/>
        <v>64</v>
      </c>
      <c r="B66" s="2" t="s">
        <v>1282</v>
      </c>
      <c r="C66" s="457" t="s">
        <v>28</v>
      </c>
      <c r="D66" s="449"/>
      <c r="E66" s="449"/>
      <c r="F66" s="449"/>
      <c r="G66" s="487" t="s">
        <v>1009</v>
      </c>
      <c r="H66" s="467">
        <v>28.65</v>
      </c>
      <c r="I66" s="488">
        <v>150000</v>
      </c>
      <c r="J66" s="489">
        <v>4297500</v>
      </c>
      <c r="K66" s="22" t="s">
        <v>946</v>
      </c>
      <c r="L66" s="449">
        <v>1</v>
      </c>
    </row>
    <row r="67" spans="1:12" ht="63" x14ac:dyDescent="0.25">
      <c r="A67" s="449">
        <f t="shared" si="0"/>
        <v>65</v>
      </c>
      <c r="B67" s="2" t="s">
        <v>1282</v>
      </c>
      <c r="C67" s="457" t="s">
        <v>28</v>
      </c>
      <c r="D67" s="449"/>
      <c r="E67" s="449"/>
      <c r="F67" s="449"/>
      <c r="G67" s="487" t="s">
        <v>1010</v>
      </c>
      <c r="H67" s="467">
        <v>15.68</v>
      </c>
      <c r="I67" s="488">
        <v>140000</v>
      </c>
      <c r="J67" s="488">
        <v>2195200</v>
      </c>
      <c r="K67" s="22" t="s">
        <v>946</v>
      </c>
      <c r="L67" s="449">
        <v>1</v>
      </c>
    </row>
    <row r="68" spans="1:12" ht="63" x14ac:dyDescent="0.25">
      <c r="A68" s="449">
        <f t="shared" si="0"/>
        <v>66</v>
      </c>
      <c r="B68" s="2" t="s">
        <v>1282</v>
      </c>
      <c r="C68" s="457" t="s">
        <v>28</v>
      </c>
      <c r="D68" s="449"/>
      <c r="E68" s="449"/>
      <c r="F68" s="449"/>
      <c r="G68" s="487" t="s">
        <v>1011</v>
      </c>
      <c r="H68" s="467">
        <v>15.68</v>
      </c>
      <c r="I68" s="488">
        <v>160000</v>
      </c>
      <c r="J68" s="453">
        <v>2508800</v>
      </c>
      <c r="K68" s="22" t="s">
        <v>946</v>
      </c>
      <c r="L68" s="449">
        <v>1</v>
      </c>
    </row>
    <row r="69" spans="1:12" ht="63" x14ac:dyDescent="0.25">
      <c r="A69" s="449">
        <f t="shared" ref="A69:A116" si="1">A68+1</f>
        <v>67</v>
      </c>
      <c r="B69" s="2" t="s">
        <v>1282</v>
      </c>
      <c r="C69" s="457" t="s">
        <v>28</v>
      </c>
      <c r="D69" s="449"/>
      <c r="E69" s="449"/>
      <c r="F69" s="449"/>
      <c r="G69" s="487" t="s">
        <v>1012</v>
      </c>
      <c r="H69" s="467">
        <v>15.68</v>
      </c>
      <c r="I69" s="488">
        <v>140000</v>
      </c>
      <c r="J69" s="489">
        <v>2195200</v>
      </c>
      <c r="K69" s="22" t="s">
        <v>946</v>
      </c>
      <c r="L69" s="449">
        <v>1</v>
      </c>
    </row>
    <row r="70" spans="1:12" ht="63" x14ac:dyDescent="0.25">
      <c r="A70" s="449">
        <f t="shared" si="1"/>
        <v>68</v>
      </c>
      <c r="B70" s="2" t="s">
        <v>1282</v>
      </c>
      <c r="C70" s="457" t="s">
        <v>28</v>
      </c>
      <c r="D70" s="449"/>
      <c r="E70" s="449"/>
      <c r="F70" s="449"/>
      <c r="G70" s="487" t="s">
        <v>1013</v>
      </c>
      <c r="H70" s="467">
        <v>15.68</v>
      </c>
      <c r="I70" s="488">
        <v>140000</v>
      </c>
      <c r="J70" s="488">
        <v>2195200</v>
      </c>
      <c r="K70" s="22" t="s">
        <v>946</v>
      </c>
      <c r="L70" s="449">
        <v>1</v>
      </c>
    </row>
    <row r="71" spans="1:12" ht="63" x14ac:dyDescent="0.25">
      <c r="A71" s="449">
        <f t="shared" si="1"/>
        <v>69</v>
      </c>
      <c r="B71" s="2" t="s">
        <v>1282</v>
      </c>
      <c r="C71" s="457" t="s">
        <v>28</v>
      </c>
      <c r="D71" s="449"/>
      <c r="E71" s="449"/>
      <c r="F71" s="449"/>
      <c r="G71" s="487" t="s">
        <v>1014</v>
      </c>
      <c r="H71" s="467">
        <v>15.68</v>
      </c>
      <c r="I71" s="488">
        <v>140000</v>
      </c>
      <c r="J71" s="453">
        <v>2195200</v>
      </c>
      <c r="K71" s="22" t="s">
        <v>946</v>
      </c>
      <c r="L71" s="449">
        <v>1</v>
      </c>
    </row>
    <row r="72" spans="1:12" ht="63" x14ac:dyDescent="0.25">
      <c r="A72" s="449">
        <f t="shared" si="1"/>
        <v>70</v>
      </c>
      <c r="B72" s="2" t="s">
        <v>1282</v>
      </c>
      <c r="C72" s="457" t="s">
        <v>28</v>
      </c>
      <c r="D72" s="449"/>
      <c r="E72" s="449"/>
      <c r="F72" s="449"/>
      <c r="G72" s="487" t="s">
        <v>1015</v>
      </c>
      <c r="H72" s="467">
        <v>15.68</v>
      </c>
      <c r="I72" s="488">
        <v>145000</v>
      </c>
      <c r="J72" s="489">
        <v>2273600</v>
      </c>
      <c r="K72" s="22" t="s">
        <v>946</v>
      </c>
      <c r="L72" s="449">
        <v>1</v>
      </c>
    </row>
    <row r="73" spans="1:12" ht="63" x14ac:dyDescent="0.25">
      <c r="A73" s="449">
        <f t="shared" si="1"/>
        <v>71</v>
      </c>
      <c r="B73" s="2" t="s">
        <v>1282</v>
      </c>
      <c r="C73" s="457" t="s">
        <v>28</v>
      </c>
      <c r="D73" s="449"/>
      <c r="E73" s="449"/>
      <c r="F73" s="449"/>
      <c r="G73" s="487" t="s">
        <v>1016</v>
      </c>
      <c r="H73" s="467">
        <v>15.68</v>
      </c>
      <c r="I73" s="488">
        <v>145000</v>
      </c>
      <c r="J73" s="488">
        <v>2273600</v>
      </c>
      <c r="K73" s="22" t="s">
        <v>946</v>
      </c>
      <c r="L73" s="449">
        <v>1</v>
      </c>
    </row>
    <row r="74" spans="1:12" ht="63" x14ac:dyDescent="0.25">
      <c r="A74" s="449">
        <f t="shared" si="1"/>
        <v>72</v>
      </c>
      <c r="B74" s="2" t="s">
        <v>1282</v>
      </c>
      <c r="C74" s="457" t="s">
        <v>28</v>
      </c>
      <c r="D74" s="449"/>
      <c r="E74" s="449"/>
      <c r="F74" s="449"/>
      <c r="G74" s="487" t="s">
        <v>1017</v>
      </c>
      <c r="H74" s="467">
        <v>28.64</v>
      </c>
      <c r="I74" s="488">
        <v>145000</v>
      </c>
      <c r="J74" s="453">
        <v>4152800</v>
      </c>
      <c r="K74" s="22" t="s">
        <v>946</v>
      </c>
      <c r="L74" s="449">
        <v>1</v>
      </c>
    </row>
    <row r="75" spans="1:12" ht="63" x14ac:dyDescent="0.25">
      <c r="A75" s="449">
        <f t="shared" si="1"/>
        <v>73</v>
      </c>
      <c r="B75" s="2" t="s">
        <v>1282</v>
      </c>
      <c r="C75" s="457" t="s">
        <v>28</v>
      </c>
      <c r="D75" s="449"/>
      <c r="E75" s="449"/>
      <c r="F75" s="449"/>
      <c r="G75" s="487" t="s">
        <v>1018</v>
      </c>
      <c r="H75" s="467">
        <v>23.54</v>
      </c>
      <c r="I75" s="488">
        <v>150000</v>
      </c>
      <c r="J75" s="489">
        <v>3531000</v>
      </c>
      <c r="K75" s="22" t="s">
        <v>946</v>
      </c>
      <c r="L75" s="449">
        <v>1</v>
      </c>
    </row>
    <row r="76" spans="1:12" ht="63" x14ac:dyDescent="0.25">
      <c r="A76" s="449">
        <f t="shared" si="1"/>
        <v>74</v>
      </c>
      <c r="B76" s="2" t="s">
        <v>1282</v>
      </c>
      <c r="C76" s="457" t="s">
        <v>28</v>
      </c>
      <c r="D76" s="449"/>
      <c r="E76" s="449"/>
      <c r="F76" s="449"/>
      <c r="G76" s="487" t="s">
        <v>1019</v>
      </c>
      <c r="H76" s="467">
        <v>21.85</v>
      </c>
      <c r="I76" s="488">
        <v>150000</v>
      </c>
      <c r="J76" s="488">
        <v>3277500</v>
      </c>
      <c r="K76" s="22" t="s">
        <v>946</v>
      </c>
      <c r="L76" s="449">
        <v>1</v>
      </c>
    </row>
    <row r="77" spans="1:12" ht="63" x14ac:dyDescent="0.25">
      <c r="A77" s="449">
        <f t="shared" si="1"/>
        <v>75</v>
      </c>
      <c r="B77" s="2" t="s">
        <v>1282</v>
      </c>
      <c r="C77" s="457" t="s">
        <v>28</v>
      </c>
      <c r="D77" s="449"/>
      <c r="E77" s="449"/>
      <c r="F77" s="449"/>
      <c r="G77" s="487" t="s">
        <v>1020</v>
      </c>
      <c r="H77" s="467">
        <v>23.94</v>
      </c>
      <c r="I77" s="488">
        <v>150000</v>
      </c>
      <c r="J77" s="453">
        <v>3591000</v>
      </c>
      <c r="K77" s="22" t="s">
        <v>946</v>
      </c>
      <c r="L77" s="449">
        <v>1</v>
      </c>
    </row>
    <row r="78" spans="1:12" ht="63" x14ac:dyDescent="0.25">
      <c r="A78" s="449">
        <f t="shared" si="1"/>
        <v>76</v>
      </c>
      <c r="B78" s="2" t="s">
        <v>1282</v>
      </c>
      <c r="C78" s="457" t="s">
        <v>28</v>
      </c>
      <c r="D78" s="449"/>
      <c r="E78" s="449"/>
      <c r="F78" s="449"/>
      <c r="G78" s="487" t="s">
        <v>1021</v>
      </c>
      <c r="H78" s="467">
        <v>23.34</v>
      </c>
      <c r="I78" s="453">
        <v>110000</v>
      </c>
      <c r="J78" s="453">
        <v>2567400</v>
      </c>
      <c r="K78" s="22" t="s">
        <v>946</v>
      </c>
      <c r="L78" s="449">
        <v>1</v>
      </c>
    </row>
    <row r="79" spans="1:12" ht="63" x14ac:dyDescent="0.25">
      <c r="A79" s="449">
        <f t="shared" si="1"/>
        <v>77</v>
      </c>
      <c r="B79" s="2" t="s">
        <v>1282</v>
      </c>
      <c r="C79" s="457" t="s">
        <v>28</v>
      </c>
      <c r="D79" s="449"/>
      <c r="E79" s="449"/>
      <c r="F79" s="449"/>
      <c r="G79" s="487" t="s">
        <v>1022</v>
      </c>
      <c r="H79" s="467">
        <v>27.33</v>
      </c>
      <c r="I79" s="453">
        <v>110000</v>
      </c>
      <c r="J79" s="489">
        <v>3006300</v>
      </c>
      <c r="K79" s="22" t="s">
        <v>946</v>
      </c>
      <c r="L79" s="449">
        <v>1</v>
      </c>
    </row>
    <row r="80" spans="1:12" ht="63" x14ac:dyDescent="0.25">
      <c r="A80" s="449">
        <f t="shared" si="1"/>
        <v>78</v>
      </c>
      <c r="B80" s="2" t="s">
        <v>1282</v>
      </c>
      <c r="C80" s="457" t="s">
        <v>28</v>
      </c>
      <c r="D80" s="449"/>
      <c r="E80" s="449"/>
      <c r="F80" s="449"/>
      <c r="G80" s="487" t="s">
        <v>1023</v>
      </c>
      <c r="H80" s="467">
        <v>27.16</v>
      </c>
      <c r="I80" s="453">
        <v>120000</v>
      </c>
      <c r="J80" s="488">
        <v>3259200</v>
      </c>
      <c r="K80" s="22" t="s">
        <v>946</v>
      </c>
      <c r="L80" s="449">
        <v>1</v>
      </c>
    </row>
    <row r="81" spans="1:12" ht="63" x14ac:dyDescent="0.25">
      <c r="A81" s="449">
        <f t="shared" si="1"/>
        <v>79</v>
      </c>
      <c r="B81" s="2" t="s">
        <v>1282</v>
      </c>
      <c r="C81" s="457" t="s">
        <v>28</v>
      </c>
      <c r="D81" s="449"/>
      <c r="E81" s="449"/>
      <c r="F81" s="449"/>
      <c r="G81" s="487" t="s">
        <v>1024</v>
      </c>
      <c r="H81" s="467">
        <v>16.510000000000002</v>
      </c>
      <c r="I81" s="453">
        <v>130000</v>
      </c>
      <c r="J81" s="453">
        <v>2146300</v>
      </c>
      <c r="K81" s="22" t="s">
        <v>946</v>
      </c>
      <c r="L81" s="449">
        <v>1</v>
      </c>
    </row>
    <row r="82" spans="1:12" ht="63" x14ac:dyDescent="0.25">
      <c r="A82" s="449">
        <f t="shared" si="1"/>
        <v>80</v>
      </c>
      <c r="B82" s="2" t="s">
        <v>1282</v>
      </c>
      <c r="C82" s="457" t="s">
        <v>28</v>
      </c>
      <c r="D82" s="449"/>
      <c r="E82" s="449"/>
      <c r="F82" s="449"/>
      <c r="G82" s="487" t="s">
        <v>1025</v>
      </c>
      <c r="H82" s="467">
        <v>17.39</v>
      </c>
      <c r="I82" s="453">
        <v>130000</v>
      </c>
      <c r="J82" s="489">
        <v>2260700</v>
      </c>
      <c r="K82" s="22" t="s">
        <v>946</v>
      </c>
      <c r="L82" s="449">
        <v>1</v>
      </c>
    </row>
    <row r="83" spans="1:12" ht="63" x14ac:dyDescent="0.25">
      <c r="A83" s="449">
        <f t="shared" si="1"/>
        <v>81</v>
      </c>
      <c r="B83" s="2" t="s">
        <v>1282</v>
      </c>
      <c r="C83" s="457" t="s">
        <v>28</v>
      </c>
      <c r="D83" s="449"/>
      <c r="E83" s="449"/>
      <c r="F83" s="449"/>
      <c r="G83" s="487" t="s">
        <v>1026</v>
      </c>
      <c r="H83" s="467">
        <v>17.510000000000002</v>
      </c>
      <c r="I83" s="453">
        <v>120000</v>
      </c>
      <c r="J83" s="453">
        <v>2101200</v>
      </c>
      <c r="K83" s="22" t="s">
        <v>946</v>
      </c>
      <c r="L83" s="449">
        <v>1</v>
      </c>
    </row>
    <row r="84" spans="1:12" ht="63" x14ac:dyDescent="0.25">
      <c r="A84" s="449">
        <f t="shared" si="1"/>
        <v>82</v>
      </c>
      <c r="B84" s="2" t="s">
        <v>1282</v>
      </c>
      <c r="C84" s="457" t="s">
        <v>28</v>
      </c>
      <c r="D84" s="449"/>
      <c r="E84" s="449"/>
      <c r="F84" s="449"/>
      <c r="G84" s="487" t="s">
        <v>1027</v>
      </c>
      <c r="H84" s="467">
        <v>14.87</v>
      </c>
      <c r="I84" s="489">
        <v>120000</v>
      </c>
      <c r="J84" s="489">
        <v>1784400</v>
      </c>
      <c r="K84" s="22" t="s">
        <v>946</v>
      </c>
      <c r="L84" s="449">
        <v>1</v>
      </c>
    </row>
    <row r="85" spans="1:12" ht="63" x14ac:dyDescent="0.25">
      <c r="A85" s="449">
        <f t="shared" si="1"/>
        <v>83</v>
      </c>
      <c r="B85" s="2" t="s">
        <v>1282</v>
      </c>
      <c r="C85" s="457" t="s">
        <v>28</v>
      </c>
      <c r="D85" s="449"/>
      <c r="E85" s="449"/>
      <c r="F85" s="449"/>
      <c r="G85" s="487" t="s">
        <v>1028</v>
      </c>
      <c r="H85" s="467">
        <v>17.32</v>
      </c>
      <c r="I85" s="453">
        <v>120000</v>
      </c>
      <c r="J85" s="488">
        <v>2078400</v>
      </c>
      <c r="K85" s="22" t="s">
        <v>946</v>
      </c>
      <c r="L85" s="449">
        <v>1</v>
      </c>
    </row>
    <row r="86" spans="1:12" ht="63" x14ac:dyDescent="0.25">
      <c r="A86" s="449">
        <f t="shared" si="1"/>
        <v>84</v>
      </c>
      <c r="B86" s="2" t="s">
        <v>1282</v>
      </c>
      <c r="C86" s="457" t="s">
        <v>28</v>
      </c>
      <c r="D86" s="449"/>
      <c r="E86" s="449"/>
      <c r="F86" s="449"/>
      <c r="G86" s="487" t="s">
        <v>1029</v>
      </c>
      <c r="H86" s="467">
        <v>17.239999999999998</v>
      </c>
      <c r="I86" s="489">
        <v>120000</v>
      </c>
      <c r="J86" s="453">
        <v>2068799.9999999998</v>
      </c>
      <c r="K86" s="22" t="s">
        <v>946</v>
      </c>
      <c r="L86" s="449">
        <v>1</v>
      </c>
    </row>
    <row r="87" spans="1:12" ht="63" x14ac:dyDescent="0.25">
      <c r="A87" s="449">
        <f t="shared" si="1"/>
        <v>85</v>
      </c>
      <c r="B87" s="2" t="s">
        <v>1282</v>
      </c>
      <c r="C87" s="457" t="s">
        <v>28</v>
      </c>
      <c r="D87" s="449"/>
      <c r="E87" s="449"/>
      <c r="F87" s="449"/>
      <c r="G87" s="487" t="s">
        <v>1030</v>
      </c>
      <c r="H87" s="467">
        <v>17.239999999999998</v>
      </c>
      <c r="I87" s="453">
        <v>120000</v>
      </c>
      <c r="J87" s="489">
        <v>2068799.9999999998</v>
      </c>
      <c r="K87" s="22" t="s">
        <v>946</v>
      </c>
      <c r="L87" s="449">
        <v>1</v>
      </c>
    </row>
    <row r="88" spans="1:12" ht="63" x14ac:dyDescent="0.25">
      <c r="A88" s="449">
        <f t="shared" si="1"/>
        <v>86</v>
      </c>
      <c r="B88" s="2" t="s">
        <v>1282</v>
      </c>
      <c r="C88" s="457" t="s">
        <v>28</v>
      </c>
      <c r="D88" s="449"/>
      <c r="E88" s="449"/>
      <c r="F88" s="449"/>
      <c r="G88" s="487" t="s">
        <v>1031</v>
      </c>
      <c r="H88" s="467">
        <v>14.13</v>
      </c>
      <c r="I88" s="489">
        <v>120000</v>
      </c>
      <c r="J88" s="488">
        <v>1695600</v>
      </c>
      <c r="K88" s="22" t="s">
        <v>946</v>
      </c>
      <c r="L88" s="449">
        <v>1</v>
      </c>
    </row>
    <row r="89" spans="1:12" ht="63" x14ac:dyDescent="0.25">
      <c r="A89" s="449">
        <f t="shared" si="1"/>
        <v>87</v>
      </c>
      <c r="B89" s="2" t="s">
        <v>1282</v>
      </c>
      <c r="C89" s="457" t="s">
        <v>28</v>
      </c>
      <c r="D89" s="449"/>
      <c r="E89" s="449"/>
      <c r="F89" s="449"/>
      <c r="G89" s="487" t="s">
        <v>1032</v>
      </c>
      <c r="H89" s="467">
        <v>17.239999999999998</v>
      </c>
      <c r="I89" s="453">
        <v>120000</v>
      </c>
      <c r="J89" s="453">
        <v>2068799.9999999998</v>
      </c>
      <c r="K89" s="22" t="s">
        <v>946</v>
      </c>
      <c r="L89" s="449">
        <v>1</v>
      </c>
    </row>
    <row r="90" spans="1:12" ht="63" x14ac:dyDescent="0.25">
      <c r="A90" s="449">
        <f t="shared" si="1"/>
        <v>88</v>
      </c>
      <c r="B90" s="2" t="s">
        <v>1282</v>
      </c>
      <c r="C90" s="457" t="s">
        <v>28</v>
      </c>
      <c r="D90" s="449"/>
      <c r="E90" s="449"/>
      <c r="F90" s="449"/>
      <c r="G90" s="487" t="s">
        <v>1033</v>
      </c>
      <c r="H90" s="467">
        <v>15.28</v>
      </c>
      <c r="I90" s="489">
        <v>120000</v>
      </c>
      <c r="J90" s="489">
        <v>1833600</v>
      </c>
      <c r="K90" s="22" t="s">
        <v>946</v>
      </c>
      <c r="L90" s="449">
        <v>1</v>
      </c>
    </row>
    <row r="91" spans="1:12" ht="63" x14ac:dyDescent="0.25">
      <c r="A91" s="449">
        <f t="shared" si="1"/>
        <v>89</v>
      </c>
      <c r="B91" s="2" t="s">
        <v>1282</v>
      </c>
      <c r="C91" s="457" t="s">
        <v>28</v>
      </c>
      <c r="D91" s="449"/>
      <c r="E91" s="449"/>
      <c r="F91" s="449"/>
      <c r="G91" s="487" t="s">
        <v>1034</v>
      </c>
      <c r="H91" s="467">
        <v>16.72</v>
      </c>
      <c r="I91" s="453">
        <v>120000</v>
      </c>
      <c r="J91" s="488">
        <v>2006399.9999999998</v>
      </c>
      <c r="K91" s="22" t="s">
        <v>946</v>
      </c>
      <c r="L91" s="449">
        <v>1</v>
      </c>
    </row>
    <row r="92" spans="1:12" ht="63" x14ac:dyDescent="0.25">
      <c r="A92" s="449">
        <f t="shared" si="1"/>
        <v>90</v>
      </c>
      <c r="B92" s="2" t="s">
        <v>1282</v>
      </c>
      <c r="C92" s="457" t="s">
        <v>28</v>
      </c>
      <c r="D92" s="449"/>
      <c r="E92" s="449"/>
      <c r="F92" s="449"/>
      <c r="G92" s="487" t="s">
        <v>1035</v>
      </c>
      <c r="H92" s="467">
        <v>15.65</v>
      </c>
      <c r="I92" s="489">
        <v>120000</v>
      </c>
      <c r="J92" s="453">
        <v>1878000</v>
      </c>
      <c r="K92" s="22" t="s">
        <v>946</v>
      </c>
      <c r="L92" s="449">
        <v>1</v>
      </c>
    </row>
    <row r="93" spans="1:12" ht="63" x14ac:dyDescent="0.25">
      <c r="A93" s="449">
        <f t="shared" si="1"/>
        <v>91</v>
      </c>
      <c r="B93" s="2" t="s">
        <v>1282</v>
      </c>
      <c r="C93" s="457" t="s">
        <v>28</v>
      </c>
      <c r="D93" s="449"/>
      <c r="E93" s="449"/>
      <c r="F93" s="449"/>
      <c r="G93" s="487" t="s">
        <v>1036</v>
      </c>
      <c r="H93" s="467">
        <v>16.72</v>
      </c>
      <c r="I93" s="453">
        <v>120000</v>
      </c>
      <c r="J93" s="489">
        <v>2006399.9999999998</v>
      </c>
      <c r="K93" s="22" t="s">
        <v>946</v>
      </c>
      <c r="L93" s="449">
        <v>1</v>
      </c>
    </row>
    <row r="94" spans="1:12" ht="63" x14ac:dyDescent="0.25">
      <c r="A94" s="449">
        <f t="shared" si="1"/>
        <v>92</v>
      </c>
      <c r="B94" s="2" t="s">
        <v>1282</v>
      </c>
      <c r="C94" s="457" t="s">
        <v>28</v>
      </c>
      <c r="D94" s="449"/>
      <c r="E94" s="449"/>
      <c r="F94" s="449"/>
      <c r="G94" s="487" t="s">
        <v>1037</v>
      </c>
      <c r="H94" s="467">
        <v>15.68</v>
      </c>
      <c r="I94" s="489">
        <v>120000</v>
      </c>
      <c r="J94" s="488">
        <v>1881600</v>
      </c>
      <c r="K94" s="22" t="s">
        <v>946</v>
      </c>
      <c r="L94" s="449">
        <v>1</v>
      </c>
    </row>
    <row r="95" spans="1:12" ht="63" x14ac:dyDescent="0.25">
      <c r="A95" s="449">
        <f t="shared" si="1"/>
        <v>93</v>
      </c>
      <c r="B95" s="2" t="s">
        <v>1282</v>
      </c>
      <c r="C95" s="457" t="s">
        <v>28</v>
      </c>
      <c r="D95" s="449"/>
      <c r="E95" s="449"/>
      <c r="F95" s="449"/>
      <c r="G95" s="487" t="s">
        <v>1038</v>
      </c>
      <c r="H95" s="467">
        <v>26.2</v>
      </c>
      <c r="I95" s="453">
        <v>120000</v>
      </c>
      <c r="J95" s="453">
        <v>3144000</v>
      </c>
      <c r="K95" s="22" t="s">
        <v>946</v>
      </c>
      <c r="L95" s="449">
        <v>1</v>
      </c>
    </row>
    <row r="96" spans="1:12" ht="63" x14ac:dyDescent="0.25">
      <c r="A96" s="449">
        <f t="shared" si="1"/>
        <v>94</v>
      </c>
      <c r="B96" s="2" t="s">
        <v>1282</v>
      </c>
      <c r="C96" s="457" t="s">
        <v>28</v>
      </c>
      <c r="D96" s="449"/>
      <c r="E96" s="449"/>
      <c r="F96" s="449"/>
      <c r="G96" s="487" t="s">
        <v>1039</v>
      </c>
      <c r="H96" s="467">
        <v>15.68</v>
      </c>
      <c r="I96" s="489">
        <v>120000</v>
      </c>
      <c r="J96" s="489">
        <v>1881600</v>
      </c>
      <c r="K96" s="22" t="s">
        <v>946</v>
      </c>
      <c r="L96" s="449">
        <v>1</v>
      </c>
    </row>
    <row r="97" spans="1:12" ht="63" x14ac:dyDescent="0.25">
      <c r="A97" s="449">
        <f t="shared" si="1"/>
        <v>95</v>
      </c>
      <c r="B97" s="2" t="s">
        <v>1282</v>
      </c>
      <c r="C97" s="457" t="s">
        <v>28</v>
      </c>
      <c r="D97" s="449"/>
      <c r="E97" s="449"/>
      <c r="F97" s="449"/>
      <c r="G97" s="487" t="s">
        <v>1040</v>
      </c>
      <c r="H97" s="467">
        <v>15.2</v>
      </c>
      <c r="I97" s="453">
        <v>120000</v>
      </c>
      <c r="J97" s="488">
        <v>1824000</v>
      </c>
      <c r="K97" s="22" t="s">
        <v>946</v>
      </c>
      <c r="L97" s="449">
        <v>1</v>
      </c>
    </row>
    <row r="98" spans="1:12" ht="63" x14ac:dyDescent="0.25">
      <c r="A98" s="449">
        <f t="shared" si="1"/>
        <v>96</v>
      </c>
      <c r="B98" s="2" t="s">
        <v>1282</v>
      </c>
      <c r="C98" s="457" t="s">
        <v>28</v>
      </c>
      <c r="D98" s="449"/>
      <c r="E98" s="449"/>
      <c r="F98" s="449"/>
      <c r="G98" s="487" t="s">
        <v>1041</v>
      </c>
      <c r="H98" s="467">
        <v>15.2</v>
      </c>
      <c r="I98" s="489">
        <v>120000</v>
      </c>
      <c r="J98" s="453">
        <v>1824000</v>
      </c>
      <c r="K98" s="22" t="s">
        <v>946</v>
      </c>
      <c r="L98" s="449">
        <v>1</v>
      </c>
    </row>
    <row r="99" spans="1:12" ht="63" x14ac:dyDescent="0.25">
      <c r="A99" s="449">
        <f t="shared" si="1"/>
        <v>97</v>
      </c>
      <c r="B99" s="2" t="s">
        <v>1282</v>
      </c>
      <c r="C99" s="457" t="s">
        <v>28</v>
      </c>
      <c r="D99" s="449"/>
      <c r="E99" s="449"/>
      <c r="F99" s="449"/>
      <c r="G99" s="487" t="s">
        <v>1042</v>
      </c>
      <c r="H99" s="467">
        <v>15.2</v>
      </c>
      <c r="I99" s="453">
        <v>120000</v>
      </c>
      <c r="J99" s="489">
        <v>1824000</v>
      </c>
      <c r="K99" s="22" t="s">
        <v>946</v>
      </c>
      <c r="L99" s="449">
        <v>1</v>
      </c>
    </row>
    <row r="100" spans="1:12" ht="63" x14ac:dyDescent="0.25">
      <c r="A100" s="449">
        <f t="shared" si="1"/>
        <v>98</v>
      </c>
      <c r="B100" s="2" t="s">
        <v>1282</v>
      </c>
      <c r="C100" s="457" t="s">
        <v>28</v>
      </c>
      <c r="D100" s="449"/>
      <c r="E100" s="449"/>
      <c r="F100" s="449"/>
      <c r="G100" s="487" t="s">
        <v>1043</v>
      </c>
      <c r="H100" s="467">
        <v>27.84</v>
      </c>
      <c r="I100" s="489">
        <v>120000</v>
      </c>
      <c r="J100" s="488">
        <v>3340800</v>
      </c>
      <c r="K100" s="22" t="s">
        <v>946</v>
      </c>
      <c r="L100" s="449">
        <v>1</v>
      </c>
    </row>
    <row r="101" spans="1:12" ht="63" x14ac:dyDescent="0.25">
      <c r="A101" s="449">
        <f t="shared" si="1"/>
        <v>99</v>
      </c>
      <c r="B101" s="2" t="s">
        <v>1282</v>
      </c>
      <c r="C101" s="457" t="s">
        <v>28</v>
      </c>
      <c r="D101" s="449"/>
      <c r="E101" s="449"/>
      <c r="F101" s="449"/>
      <c r="G101" s="487" t="s">
        <v>1044</v>
      </c>
      <c r="H101" s="467">
        <v>15.68</v>
      </c>
      <c r="I101" s="488">
        <v>140000</v>
      </c>
      <c r="J101" s="489">
        <v>2195200</v>
      </c>
      <c r="K101" s="22" t="s">
        <v>946</v>
      </c>
      <c r="L101" s="449">
        <v>1</v>
      </c>
    </row>
    <row r="102" spans="1:12" ht="63" x14ac:dyDescent="0.25">
      <c r="A102" s="449">
        <f t="shared" si="1"/>
        <v>100</v>
      </c>
      <c r="B102" s="2" t="s">
        <v>1282</v>
      </c>
      <c r="C102" s="457" t="s">
        <v>28</v>
      </c>
      <c r="D102" s="449"/>
      <c r="E102" s="449"/>
      <c r="F102" s="449"/>
      <c r="G102" s="487" t="s">
        <v>1045</v>
      </c>
      <c r="H102" s="467">
        <v>15.68</v>
      </c>
      <c r="I102" s="488">
        <v>140000</v>
      </c>
      <c r="J102" s="488">
        <v>2195200</v>
      </c>
      <c r="K102" s="22" t="s">
        <v>946</v>
      </c>
      <c r="L102" s="449">
        <v>1</v>
      </c>
    </row>
    <row r="103" spans="1:12" ht="63" x14ac:dyDescent="0.25">
      <c r="A103" s="449">
        <f t="shared" si="1"/>
        <v>101</v>
      </c>
      <c r="B103" s="2" t="s">
        <v>1282</v>
      </c>
      <c r="C103" s="457" t="s">
        <v>28</v>
      </c>
      <c r="D103" s="449"/>
      <c r="E103" s="449"/>
      <c r="F103" s="449"/>
      <c r="G103" s="487" t="s">
        <v>1046</v>
      </c>
      <c r="H103" s="467">
        <v>15.68</v>
      </c>
      <c r="I103" s="488">
        <v>140000</v>
      </c>
      <c r="J103" s="453">
        <v>2195200</v>
      </c>
      <c r="K103" s="22" t="s">
        <v>946</v>
      </c>
      <c r="L103" s="449">
        <v>1</v>
      </c>
    </row>
    <row r="104" spans="1:12" ht="63" x14ac:dyDescent="0.25">
      <c r="A104" s="449">
        <f t="shared" si="1"/>
        <v>102</v>
      </c>
      <c r="B104" s="2" t="s">
        <v>1282</v>
      </c>
      <c r="C104" s="457" t="s">
        <v>28</v>
      </c>
      <c r="D104" s="449"/>
      <c r="E104" s="449"/>
      <c r="F104" s="449"/>
      <c r="G104" s="487" t="s">
        <v>1047</v>
      </c>
      <c r="H104" s="467">
        <v>15.68</v>
      </c>
      <c r="I104" s="488">
        <v>140000</v>
      </c>
      <c r="J104" s="489">
        <v>2195200</v>
      </c>
      <c r="K104" s="22" t="s">
        <v>946</v>
      </c>
      <c r="L104" s="449">
        <v>1</v>
      </c>
    </row>
    <row r="105" spans="1:12" ht="63" x14ac:dyDescent="0.25">
      <c r="A105" s="449">
        <f t="shared" si="1"/>
        <v>103</v>
      </c>
      <c r="B105" s="2" t="s">
        <v>1282</v>
      </c>
      <c r="C105" s="457" t="s">
        <v>28</v>
      </c>
      <c r="D105" s="449"/>
      <c r="E105" s="449"/>
      <c r="F105" s="449"/>
      <c r="G105" s="487" t="s">
        <v>1048</v>
      </c>
      <c r="H105" s="467">
        <v>15.68</v>
      </c>
      <c r="I105" s="488">
        <v>145000</v>
      </c>
      <c r="J105" s="488">
        <v>2273600</v>
      </c>
      <c r="K105" s="22" t="s">
        <v>946</v>
      </c>
      <c r="L105" s="449">
        <v>1</v>
      </c>
    </row>
    <row r="106" spans="1:12" ht="63" x14ac:dyDescent="0.25">
      <c r="A106" s="449">
        <f t="shared" si="1"/>
        <v>104</v>
      </c>
      <c r="B106" s="2" t="s">
        <v>1282</v>
      </c>
      <c r="C106" s="457" t="s">
        <v>28</v>
      </c>
      <c r="D106" s="449"/>
      <c r="E106" s="449"/>
      <c r="F106" s="449"/>
      <c r="G106" s="487" t="s">
        <v>1049</v>
      </c>
      <c r="H106" s="467">
        <v>15.68</v>
      </c>
      <c r="I106" s="488">
        <v>130000</v>
      </c>
      <c r="J106" s="453">
        <v>2038400</v>
      </c>
      <c r="K106" s="22" t="s">
        <v>946</v>
      </c>
      <c r="L106" s="449">
        <v>1</v>
      </c>
    </row>
    <row r="107" spans="1:12" ht="63" x14ac:dyDescent="0.25">
      <c r="A107" s="449">
        <f t="shared" si="1"/>
        <v>105</v>
      </c>
      <c r="B107" s="2" t="s">
        <v>1282</v>
      </c>
      <c r="C107" s="457" t="s">
        <v>28</v>
      </c>
      <c r="D107" s="449"/>
      <c r="E107" s="449"/>
      <c r="F107" s="449"/>
      <c r="G107" s="487" t="s">
        <v>1050</v>
      </c>
      <c r="H107" s="467">
        <v>15.68</v>
      </c>
      <c r="I107" s="488">
        <v>145000</v>
      </c>
      <c r="J107" s="489">
        <v>2273600</v>
      </c>
      <c r="K107" s="22" t="s">
        <v>946</v>
      </c>
      <c r="L107" s="449">
        <v>1</v>
      </c>
    </row>
    <row r="108" spans="1:12" ht="63" x14ac:dyDescent="0.25">
      <c r="A108" s="449">
        <f t="shared" si="1"/>
        <v>106</v>
      </c>
      <c r="B108" s="2" t="s">
        <v>1282</v>
      </c>
      <c r="C108" s="457" t="s">
        <v>28</v>
      </c>
      <c r="D108" s="449"/>
      <c r="E108" s="449"/>
      <c r="F108" s="449"/>
      <c r="G108" s="487" t="s">
        <v>1051</v>
      </c>
      <c r="H108" s="467">
        <v>15.68</v>
      </c>
      <c r="I108" s="488">
        <v>130000</v>
      </c>
      <c r="J108" s="488">
        <v>2038400</v>
      </c>
      <c r="K108" s="22" t="s">
        <v>946</v>
      </c>
      <c r="L108" s="449">
        <v>1</v>
      </c>
    </row>
    <row r="109" spans="1:12" ht="63" x14ac:dyDescent="0.25">
      <c r="A109" s="449">
        <f t="shared" si="1"/>
        <v>107</v>
      </c>
      <c r="B109" s="2" t="s">
        <v>1282</v>
      </c>
      <c r="C109" s="457" t="s">
        <v>28</v>
      </c>
      <c r="D109" s="449"/>
      <c r="E109" s="449"/>
      <c r="F109" s="449"/>
      <c r="G109" s="487" t="s">
        <v>1052</v>
      </c>
      <c r="H109" s="467">
        <v>15.68</v>
      </c>
      <c r="I109" s="488">
        <v>145000</v>
      </c>
      <c r="J109" s="453">
        <v>2273600</v>
      </c>
      <c r="K109" s="22" t="s">
        <v>946</v>
      </c>
      <c r="L109" s="449">
        <v>1</v>
      </c>
    </row>
    <row r="110" spans="1:12" ht="63" x14ac:dyDescent="0.25">
      <c r="A110" s="449">
        <f t="shared" si="1"/>
        <v>108</v>
      </c>
      <c r="B110" s="2" t="s">
        <v>1282</v>
      </c>
      <c r="C110" s="457" t="s">
        <v>28</v>
      </c>
      <c r="D110" s="449"/>
      <c r="E110" s="449"/>
      <c r="F110" s="449"/>
      <c r="G110" s="487" t="s">
        <v>1053</v>
      </c>
      <c r="H110" s="467">
        <v>15.68</v>
      </c>
      <c r="I110" s="488">
        <v>130000</v>
      </c>
      <c r="J110" s="489">
        <v>2038400</v>
      </c>
      <c r="K110" s="22" t="s">
        <v>946</v>
      </c>
      <c r="L110" s="449">
        <v>1</v>
      </c>
    </row>
    <row r="111" spans="1:12" ht="63" x14ac:dyDescent="0.25">
      <c r="A111" s="449">
        <f t="shared" si="1"/>
        <v>109</v>
      </c>
      <c r="B111" s="2" t="s">
        <v>1282</v>
      </c>
      <c r="C111" s="457" t="s">
        <v>28</v>
      </c>
      <c r="D111" s="449"/>
      <c r="E111" s="449"/>
      <c r="F111" s="449"/>
      <c r="G111" s="487" t="s">
        <v>1054</v>
      </c>
      <c r="H111" s="467">
        <v>15.68</v>
      </c>
      <c r="I111" s="488">
        <v>145000</v>
      </c>
      <c r="J111" s="488">
        <v>2273600</v>
      </c>
      <c r="K111" s="22" t="s">
        <v>946</v>
      </c>
      <c r="L111" s="449">
        <v>1</v>
      </c>
    </row>
    <row r="112" spans="1:12" ht="63" x14ac:dyDescent="0.25">
      <c r="A112" s="449">
        <f t="shared" si="1"/>
        <v>110</v>
      </c>
      <c r="B112" s="2" t="s">
        <v>1282</v>
      </c>
      <c r="C112" s="457" t="s">
        <v>28</v>
      </c>
      <c r="D112" s="449"/>
      <c r="E112" s="449"/>
      <c r="F112" s="449"/>
      <c r="G112" s="487" t="s">
        <v>1055</v>
      </c>
      <c r="H112" s="467">
        <v>15.68</v>
      </c>
      <c r="I112" s="488">
        <v>130000</v>
      </c>
      <c r="J112" s="453">
        <v>2038400</v>
      </c>
      <c r="K112" s="22" t="s">
        <v>946</v>
      </c>
      <c r="L112" s="449">
        <v>1</v>
      </c>
    </row>
    <row r="113" spans="1:12" ht="63" x14ac:dyDescent="0.25">
      <c r="A113" s="449">
        <f t="shared" si="1"/>
        <v>111</v>
      </c>
      <c r="B113" s="2" t="s">
        <v>1282</v>
      </c>
      <c r="C113" s="457" t="s">
        <v>28</v>
      </c>
      <c r="D113" s="449"/>
      <c r="E113" s="449"/>
      <c r="F113" s="449"/>
      <c r="G113" s="487" t="s">
        <v>1056</v>
      </c>
      <c r="H113" s="467">
        <v>15.68</v>
      </c>
      <c r="I113" s="488">
        <v>135000</v>
      </c>
      <c r="J113" s="489">
        <v>2116800</v>
      </c>
      <c r="K113" s="22" t="s">
        <v>946</v>
      </c>
      <c r="L113" s="449">
        <v>1</v>
      </c>
    </row>
    <row r="114" spans="1:12" ht="63" x14ac:dyDescent="0.25">
      <c r="A114" s="449">
        <f t="shared" si="1"/>
        <v>112</v>
      </c>
      <c r="B114" s="2" t="s">
        <v>1282</v>
      </c>
      <c r="C114" s="457" t="s">
        <v>28</v>
      </c>
      <c r="D114" s="449"/>
      <c r="E114" s="449"/>
      <c r="F114" s="449"/>
      <c r="G114" s="487" t="s">
        <v>1057</v>
      </c>
      <c r="H114" s="467">
        <v>15.68</v>
      </c>
      <c r="I114" s="488">
        <v>135000</v>
      </c>
      <c r="J114" s="488">
        <v>2116800</v>
      </c>
      <c r="K114" s="22" t="s">
        <v>946</v>
      </c>
      <c r="L114" s="449">
        <v>1</v>
      </c>
    </row>
    <row r="115" spans="1:12" ht="63" x14ac:dyDescent="0.25">
      <c r="A115" s="449">
        <f t="shared" si="1"/>
        <v>113</v>
      </c>
      <c r="B115" s="2" t="s">
        <v>1282</v>
      </c>
      <c r="C115" s="457" t="s">
        <v>28</v>
      </c>
      <c r="D115" s="449"/>
      <c r="E115" s="449"/>
      <c r="F115" s="449"/>
      <c r="G115" s="487" t="s">
        <v>1058</v>
      </c>
      <c r="H115" s="467">
        <v>15.68</v>
      </c>
      <c r="I115" s="488">
        <v>135000</v>
      </c>
      <c r="J115" s="453">
        <v>2116800</v>
      </c>
      <c r="K115" s="22" t="s">
        <v>946</v>
      </c>
      <c r="L115" s="449">
        <v>1</v>
      </c>
    </row>
    <row r="116" spans="1:12" ht="63" x14ac:dyDescent="0.25">
      <c r="A116" s="449">
        <f t="shared" si="1"/>
        <v>114</v>
      </c>
      <c r="B116" s="2" t="s">
        <v>1282</v>
      </c>
      <c r="C116" s="457" t="s">
        <v>28</v>
      </c>
      <c r="D116" s="449"/>
      <c r="E116" s="449"/>
      <c r="F116" s="449"/>
      <c r="G116" s="487" t="s">
        <v>1059</v>
      </c>
      <c r="H116" s="467">
        <v>19.54</v>
      </c>
      <c r="I116" s="488">
        <v>135000</v>
      </c>
      <c r="J116" s="489">
        <v>2637900</v>
      </c>
      <c r="K116" s="22" t="s">
        <v>946</v>
      </c>
      <c r="L116" s="449">
        <v>1</v>
      </c>
    </row>
    <row r="117" spans="1:12" x14ac:dyDescent="0.25">
      <c r="A117" s="449"/>
      <c r="B117" s="449"/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</row>
    <row r="118" spans="1:12" x14ac:dyDescent="0.25">
      <c r="A118" s="449"/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</row>
    <row r="119" spans="1:12" x14ac:dyDescent="0.25">
      <c r="A119" s="449"/>
      <c r="B119" s="449"/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</row>
    <row r="120" spans="1:12" x14ac:dyDescent="0.25">
      <c r="A120" s="449"/>
      <c r="B120" s="449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</row>
    <row r="121" spans="1:12" x14ac:dyDescent="0.25">
      <c r="A121" s="449"/>
      <c r="B121" s="449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</row>
    <row r="122" spans="1:12" x14ac:dyDescent="0.25">
      <c r="A122" s="449"/>
      <c r="B122" s="449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</row>
    <row r="123" spans="1:12" x14ac:dyDescent="0.25">
      <c r="A123" s="449"/>
      <c r="B123" s="449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</row>
    <row r="124" spans="1:12" x14ac:dyDescent="0.25">
      <c r="A124" s="449"/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</row>
    <row r="125" spans="1:12" x14ac:dyDescent="0.25">
      <c r="A125" s="449"/>
      <c r="B125" s="449"/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</row>
    <row r="126" spans="1:12" x14ac:dyDescent="0.25">
      <c r="A126" s="449"/>
      <c r="B126" s="449"/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</row>
    <row r="127" spans="1:12" x14ac:dyDescent="0.25">
      <c r="A127" s="449"/>
      <c r="B127" s="449"/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</row>
    <row r="128" spans="1:12" x14ac:dyDescent="0.25">
      <c r="A128" s="449"/>
      <c r="B128" s="449"/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</row>
    <row r="129" spans="1:12" x14ac:dyDescent="0.25">
      <c r="A129" s="449"/>
      <c r="B129" s="449"/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</row>
    <row r="130" spans="1:12" x14ac:dyDescent="0.25">
      <c r="A130" s="449"/>
      <c r="B130" s="449"/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</row>
    <row r="131" spans="1:12" x14ac:dyDescent="0.25">
      <c r="A131" s="449"/>
      <c r="B131" s="449"/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</row>
    <row r="132" spans="1:12" x14ac:dyDescent="0.25">
      <c r="A132" s="449"/>
      <c r="B132" s="449"/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</row>
    <row r="133" spans="1:12" x14ac:dyDescent="0.25">
      <c r="A133" s="449"/>
      <c r="B133" s="449"/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</row>
    <row r="134" spans="1:12" x14ac:dyDescent="0.25">
      <c r="A134" s="449"/>
      <c r="B134" s="449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</row>
    <row r="135" spans="1:12" x14ac:dyDescent="0.25">
      <c r="A135" s="449"/>
      <c r="B135" s="449"/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</row>
    <row r="136" spans="1:12" x14ac:dyDescent="0.25">
      <c r="A136" s="449"/>
      <c r="B136" s="449"/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</row>
    <row r="137" spans="1:12" x14ac:dyDescent="0.25">
      <c r="A137" s="449"/>
      <c r="B137" s="449"/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</row>
    <row r="138" spans="1:12" x14ac:dyDescent="0.25">
      <c r="A138" s="449"/>
      <c r="B138" s="449"/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</row>
    <row r="139" spans="1:12" x14ac:dyDescent="0.25">
      <c r="A139" s="449"/>
      <c r="B139" s="449"/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</row>
    <row r="140" spans="1:12" x14ac:dyDescent="0.25">
      <c r="A140" s="449"/>
      <c r="B140" s="449"/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</row>
    <row r="141" spans="1:12" x14ac:dyDescent="0.25">
      <c r="A141" s="449"/>
      <c r="B141" s="449"/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</row>
    <row r="142" spans="1:12" x14ac:dyDescent="0.25">
      <c r="A142" s="449"/>
      <c r="B142" s="449"/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</row>
    <row r="143" spans="1:12" x14ac:dyDescent="0.25">
      <c r="A143" s="449"/>
      <c r="B143" s="449"/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</row>
    <row r="144" spans="1:12" x14ac:dyDescent="0.25">
      <c r="A144" s="449"/>
      <c r="B144" s="449"/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</row>
    <row r="145" spans="1:12" x14ac:dyDescent="0.25">
      <c r="A145" s="449"/>
      <c r="B145" s="449"/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</row>
    <row r="146" spans="1:12" x14ac:dyDescent="0.25">
      <c r="A146" s="449"/>
      <c r="B146" s="449"/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</row>
    <row r="147" spans="1:12" x14ac:dyDescent="0.25">
      <c r="A147" s="449"/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</row>
    <row r="148" spans="1:12" x14ac:dyDescent="0.25">
      <c r="A148" s="449"/>
      <c r="B148" s="449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</row>
    <row r="149" spans="1:12" x14ac:dyDescent="0.25">
      <c r="A149" s="449"/>
      <c r="B149" s="449"/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</row>
    <row r="150" spans="1:12" x14ac:dyDescent="0.25">
      <c r="A150" s="449"/>
      <c r="B150" s="449"/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</row>
    <row r="151" spans="1:12" x14ac:dyDescent="0.25">
      <c r="A151" s="449"/>
      <c r="B151" s="449"/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</row>
    <row r="152" spans="1:12" x14ac:dyDescent="0.25">
      <c r="A152" s="449"/>
      <c r="B152" s="449"/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</row>
    <row r="153" spans="1:12" x14ac:dyDescent="0.25">
      <c r="A153" s="449"/>
      <c r="B153" s="449"/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</row>
    <row r="154" spans="1:12" x14ac:dyDescent="0.25">
      <c r="A154" s="449"/>
      <c r="B154" s="449"/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</row>
    <row r="155" spans="1:12" x14ac:dyDescent="0.25">
      <c r="A155" s="449"/>
      <c r="B155" s="449"/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</row>
    <row r="156" spans="1:12" x14ac:dyDescent="0.25">
      <c r="A156" s="449"/>
      <c r="B156" s="449"/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</row>
    <row r="157" spans="1:12" x14ac:dyDescent="0.25">
      <c r="A157" s="449"/>
      <c r="B157" s="449"/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</row>
    <row r="158" spans="1:12" x14ac:dyDescent="0.25">
      <c r="A158" s="449"/>
      <c r="B158" s="449"/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</row>
    <row r="159" spans="1:12" x14ac:dyDescent="0.25">
      <c r="A159" s="449"/>
      <c r="B159" s="449"/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</row>
    <row r="160" spans="1:12" x14ac:dyDescent="0.25">
      <c r="A160" s="449"/>
      <c r="B160" s="449"/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</row>
    <row r="161" spans="1:12" x14ac:dyDescent="0.25">
      <c r="A161" s="449"/>
      <c r="B161" s="449"/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</row>
    <row r="162" spans="1:12" x14ac:dyDescent="0.25">
      <c r="A162" s="449"/>
      <c r="B162" s="449"/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</row>
    <row r="163" spans="1:12" x14ac:dyDescent="0.25">
      <c r="A163" s="449"/>
      <c r="B163" s="449"/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</row>
    <row r="164" spans="1:12" x14ac:dyDescent="0.25">
      <c r="A164" s="449"/>
      <c r="B164" s="449"/>
      <c r="C164" s="449"/>
      <c r="D164" s="449"/>
      <c r="E164" s="449"/>
      <c r="F164" s="449"/>
      <c r="G164" s="449"/>
      <c r="H164" s="449"/>
      <c r="I164" s="449"/>
      <c r="J164" s="449"/>
      <c r="K164" s="449"/>
      <c r="L164" s="449"/>
    </row>
    <row r="165" spans="1:12" x14ac:dyDescent="0.25">
      <c r="A165" s="449"/>
      <c r="B165" s="449"/>
      <c r="C165" s="449"/>
      <c r="D165" s="449"/>
      <c r="E165" s="449"/>
      <c r="F165" s="449"/>
      <c r="G165" s="449"/>
      <c r="H165" s="449"/>
      <c r="I165" s="449"/>
      <c r="J165" s="449"/>
      <c r="K165" s="449"/>
      <c r="L165" s="449"/>
    </row>
    <row r="166" spans="1:12" x14ac:dyDescent="0.25">
      <c r="A166" s="449"/>
      <c r="B166" s="449"/>
      <c r="C166" s="449"/>
      <c r="D166" s="449"/>
      <c r="E166" s="449"/>
      <c r="F166" s="449"/>
      <c r="G166" s="449"/>
      <c r="H166" s="449"/>
      <c r="I166" s="449"/>
      <c r="J166" s="449"/>
      <c r="K166" s="449"/>
      <c r="L166" s="449"/>
    </row>
    <row r="167" spans="1:12" x14ac:dyDescent="0.25">
      <c r="A167" s="449"/>
      <c r="B167" s="449"/>
      <c r="C167" s="449"/>
      <c r="D167" s="449"/>
      <c r="E167" s="449"/>
      <c r="F167" s="449"/>
      <c r="G167" s="449"/>
      <c r="H167" s="449"/>
      <c r="I167" s="449"/>
      <c r="J167" s="449"/>
      <c r="K167" s="449"/>
      <c r="L167" s="449"/>
    </row>
    <row r="168" spans="1:12" x14ac:dyDescent="0.25">
      <c r="A168" s="449"/>
      <c r="B168" s="449"/>
      <c r="C168" s="449"/>
      <c r="D168" s="449"/>
      <c r="E168" s="449"/>
      <c r="F168" s="449"/>
      <c r="G168" s="449"/>
      <c r="H168" s="449"/>
      <c r="I168" s="449"/>
      <c r="J168" s="449"/>
      <c r="K168" s="449"/>
      <c r="L168" s="449"/>
    </row>
    <row r="169" spans="1:12" x14ac:dyDescent="0.25">
      <c r="A169" s="449"/>
      <c r="B169" s="449"/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</row>
    <row r="170" spans="1:12" x14ac:dyDescent="0.25">
      <c r="A170" s="449"/>
      <c r="B170" s="449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</row>
    <row r="171" spans="1:12" x14ac:dyDescent="0.25">
      <c r="A171" s="449"/>
      <c r="B171" s="449"/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</row>
    <row r="172" spans="1:12" x14ac:dyDescent="0.25">
      <c r="A172" s="449"/>
      <c r="B172" s="449"/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</row>
    <row r="173" spans="1:12" x14ac:dyDescent="0.25">
      <c r="A173" s="449"/>
      <c r="B173" s="449"/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</row>
    <row r="174" spans="1:12" x14ac:dyDescent="0.25">
      <c r="A174" s="449"/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</row>
    <row r="175" spans="1:12" x14ac:dyDescent="0.25">
      <c r="A175" s="449"/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</row>
    <row r="176" spans="1:12" x14ac:dyDescent="0.25">
      <c r="A176" s="449"/>
      <c r="B176" s="449"/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</row>
    <row r="177" spans="1:12" x14ac:dyDescent="0.25">
      <c r="A177" s="449"/>
      <c r="B177" s="449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</row>
    <row r="178" spans="1:12" x14ac:dyDescent="0.25">
      <c r="A178" s="449"/>
      <c r="B178" s="449"/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</row>
    <row r="179" spans="1:12" x14ac:dyDescent="0.25">
      <c r="A179" s="449"/>
      <c r="B179" s="449"/>
      <c r="C179" s="449"/>
      <c r="D179" s="449"/>
      <c r="E179" s="449"/>
      <c r="F179" s="449"/>
      <c r="G179" s="449"/>
      <c r="H179" s="449"/>
      <c r="I179" s="449"/>
      <c r="J179" s="449"/>
      <c r="K179" s="449"/>
      <c r="L179" s="449"/>
    </row>
    <row r="180" spans="1:12" x14ac:dyDescent="0.25">
      <c r="A180" s="449"/>
      <c r="B180" s="449"/>
      <c r="C180" s="449"/>
      <c r="D180" s="449"/>
      <c r="E180" s="449"/>
      <c r="F180" s="449"/>
      <c r="G180" s="449"/>
      <c r="H180" s="449"/>
      <c r="I180" s="449"/>
      <c r="J180" s="449"/>
      <c r="K180" s="449"/>
      <c r="L180" s="449"/>
    </row>
    <row r="181" spans="1:12" x14ac:dyDescent="0.25">
      <c r="A181" s="449"/>
      <c r="B181" s="449"/>
      <c r="C181" s="449"/>
      <c r="D181" s="449"/>
      <c r="E181" s="449"/>
      <c r="F181" s="449"/>
      <c r="G181" s="449"/>
      <c r="H181" s="449"/>
      <c r="I181" s="449"/>
      <c r="J181" s="449"/>
      <c r="K181" s="449"/>
      <c r="L181" s="449"/>
    </row>
    <row r="182" spans="1:12" x14ac:dyDescent="0.25">
      <c r="A182" s="449"/>
      <c r="B182" s="449"/>
      <c r="C182" s="449"/>
      <c r="D182" s="449"/>
      <c r="E182" s="449"/>
      <c r="F182" s="449"/>
      <c r="G182" s="449"/>
      <c r="H182" s="449"/>
      <c r="I182" s="449"/>
      <c r="J182" s="449"/>
      <c r="K182" s="449"/>
      <c r="L182" s="449"/>
    </row>
    <row r="183" spans="1:12" x14ac:dyDescent="0.25">
      <c r="A183" s="449"/>
      <c r="B183" s="449"/>
      <c r="C183" s="449"/>
      <c r="D183" s="449"/>
      <c r="E183" s="449"/>
      <c r="F183" s="449"/>
      <c r="G183" s="449"/>
      <c r="H183" s="449"/>
      <c r="I183" s="449"/>
      <c r="J183" s="449"/>
      <c r="K183" s="449"/>
      <c r="L183" s="449"/>
    </row>
    <row r="184" spans="1:12" x14ac:dyDescent="0.25">
      <c r="A184" s="449"/>
      <c r="B184" s="449"/>
      <c r="C184" s="449"/>
      <c r="D184" s="449"/>
      <c r="E184" s="449"/>
      <c r="F184" s="449"/>
      <c r="G184" s="449"/>
      <c r="H184" s="449"/>
      <c r="I184" s="449"/>
      <c r="J184" s="449"/>
      <c r="K184" s="449"/>
      <c r="L184" s="449"/>
    </row>
    <row r="185" spans="1:12" x14ac:dyDescent="0.25">
      <c r="A185" s="449"/>
      <c r="B185" s="449"/>
      <c r="C185" s="449"/>
      <c r="D185" s="449"/>
      <c r="E185" s="449"/>
      <c r="F185" s="449"/>
      <c r="G185" s="449"/>
      <c r="H185" s="449"/>
      <c r="I185" s="449"/>
      <c r="J185" s="449"/>
      <c r="K185" s="449"/>
      <c r="L185" s="449"/>
    </row>
    <row r="186" spans="1:12" x14ac:dyDescent="0.25">
      <c r="A186" s="449"/>
      <c r="B186" s="449"/>
      <c r="C186" s="449"/>
      <c r="D186" s="449"/>
      <c r="E186" s="449"/>
      <c r="F186" s="449"/>
      <c r="G186" s="449"/>
      <c r="H186" s="449"/>
      <c r="I186" s="449"/>
      <c r="J186" s="449"/>
      <c r="K186" s="449"/>
      <c r="L186" s="449"/>
    </row>
    <row r="187" spans="1:12" x14ac:dyDescent="0.25">
      <c r="A187" s="449"/>
      <c r="B187" s="449"/>
      <c r="C187" s="449"/>
      <c r="D187" s="449"/>
      <c r="E187" s="449"/>
      <c r="F187" s="449"/>
      <c r="G187" s="449"/>
      <c r="H187" s="449"/>
      <c r="I187" s="449"/>
      <c r="J187" s="449"/>
      <c r="K187" s="449"/>
      <c r="L187" s="449"/>
    </row>
    <row r="188" spans="1:12" x14ac:dyDescent="0.25">
      <c r="A188" s="449"/>
      <c r="B188" s="449"/>
      <c r="C188" s="449"/>
      <c r="D188" s="449"/>
      <c r="E188" s="449"/>
      <c r="F188" s="449"/>
      <c r="G188" s="449"/>
      <c r="H188" s="449"/>
      <c r="I188" s="449"/>
      <c r="J188" s="449"/>
      <c r="K188" s="449"/>
      <c r="L188" s="449"/>
    </row>
    <row r="189" spans="1:12" x14ac:dyDescent="0.25">
      <c r="A189" s="449"/>
      <c r="B189" s="449"/>
      <c r="C189" s="449"/>
      <c r="D189" s="449"/>
      <c r="E189" s="449"/>
      <c r="F189" s="449"/>
      <c r="G189" s="449"/>
      <c r="H189" s="449"/>
      <c r="I189" s="449"/>
      <c r="J189" s="449"/>
      <c r="K189" s="449"/>
      <c r="L189" s="449"/>
    </row>
    <row r="190" spans="1:12" x14ac:dyDescent="0.25">
      <c r="A190" s="449"/>
      <c r="B190" s="449"/>
      <c r="C190" s="449"/>
      <c r="D190" s="449"/>
      <c r="E190" s="449"/>
      <c r="F190" s="449"/>
      <c r="G190" s="449"/>
      <c r="H190" s="449"/>
      <c r="I190" s="449"/>
      <c r="J190" s="449"/>
      <c r="K190" s="449"/>
      <c r="L190" s="449"/>
    </row>
    <row r="191" spans="1:12" x14ac:dyDescent="0.25">
      <c r="A191" s="449"/>
      <c r="B191" s="449"/>
      <c r="C191" s="449"/>
      <c r="D191" s="449"/>
      <c r="E191" s="449"/>
      <c r="F191" s="449"/>
      <c r="G191" s="449"/>
      <c r="H191" s="449"/>
      <c r="I191" s="449"/>
      <c r="J191" s="449"/>
      <c r="K191" s="449"/>
      <c r="L191" s="449"/>
    </row>
    <row r="192" spans="1:12" x14ac:dyDescent="0.25">
      <c r="A192" s="449"/>
      <c r="B192" s="449"/>
      <c r="C192" s="449"/>
      <c r="D192" s="449"/>
      <c r="E192" s="449"/>
      <c r="F192" s="449"/>
      <c r="G192" s="449"/>
      <c r="H192" s="449"/>
      <c r="I192" s="449"/>
      <c r="J192" s="449"/>
      <c r="K192" s="449"/>
      <c r="L192" s="449"/>
    </row>
    <row r="193" spans="1:12" x14ac:dyDescent="0.25">
      <c r="A193" s="449"/>
      <c r="B193" s="449"/>
      <c r="C193" s="449"/>
      <c r="D193" s="449"/>
      <c r="E193" s="449"/>
      <c r="F193" s="449"/>
      <c r="G193" s="449"/>
      <c r="H193" s="449"/>
      <c r="I193" s="449"/>
      <c r="J193" s="449"/>
      <c r="K193" s="449"/>
      <c r="L193" s="449"/>
    </row>
    <row r="194" spans="1:12" x14ac:dyDescent="0.25">
      <c r="A194" s="449"/>
      <c r="B194" s="449"/>
      <c r="C194" s="449"/>
      <c r="D194" s="449"/>
      <c r="E194" s="449"/>
      <c r="F194" s="449"/>
      <c r="G194" s="449"/>
      <c r="H194" s="449"/>
      <c r="I194" s="449"/>
      <c r="J194" s="449"/>
      <c r="K194" s="449"/>
      <c r="L194" s="449"/>
    </row>
    <row r="195" spans="1:12" x14ac:dyDescent="0.25">
      <c r="A195" s="449"/>
      <c r="B195" s="449"/>
      <c r="C195" s="449"/>
      <c r="D195" s="449"/>
      <c r="E195" s="449"/>
      <c r="F195" s="449"/>
      <c r="G195" s="449"/>
      <c r="H195" s="449"/>
      <c r="I195" s="449"/>
      <c r="J195" s="449"/>
      <c r="K195" s="449"/>
      <c r="L195" s="449"/>
    </row>
    <row r="196" spans="1:12" x14ac:dyDescent="0.25">
      <c r="A196" s="449"/>
      <c r="B196" s="449"/>
      <c r="C196" s="449"/>
      <c r="D196" s="449"/>
      <c r="E196" s="449"/>
      <c r="F196" s="449"/>
      <c r="G196" s="449"/>
      <c r="H196" s="449"/>
      <c r="I196" s="449"/>
      <c r="J196" s="449"/>
      <c r="K196" s="449"/>
      <c r="L196" s="449"/>
    </row>
    <row r="197" spans="1:12" x14ac:dyDescent="0.25">
      <c r="A197" s="449"/>
      <c r="B197" s="449"/>
      <c r="C197" s="449"/>
      <c r="D197" s="449"/>
      <c r="E197" s="449"/>
      <c r="F197" s="449"/>
      <c r="G197" s="449"/>
      <c r="H197" s="449"/>
      <c r="I197" s="449"/>
      <c r="J197" s="449"/>
      <c r="K197" s="449"/>
      <c r="L197" s="449"/>
    </row>
    <row r="198" spans="1:12" x14ac:dyDescent="0.25">
      <c r="A198" s="449"/>
      <c r="B198" s="449"/>
      <c r="C198" s="449"/>
      <c r="D198" s="449"/>
      <c r="E198" s="449"/>
      <c r="F198" s="449"/>
      <c r="G198" s="449"/>
      <c r="H198" s="449"/>
      <c r="I198" s="449"/>
      <c r="J198" s="449"/>
      <c r="K198" s="449"/>
      <c r="L198" s="449"/>
    </row>
    <row r="199" spans="1:12" x14ac:dyDescent="0.25">
      <c r="A199" s="449"/>
      <c r="B199" s="449"/>
      <c r="C199" s="449"/>
      <c r="D199" s="449"/>
      <c r="E199" s="449"/>
      <c r="F199" s="449"/>
      <c r="G199" s="449"/>
      <c r="H199" s="449"/>
      <c r="I199" s="449"/>
      <c r="J199" s="449"/>
      <c r="K199" s="449"/>
      <c r="L199" s="449"/>
    </row>
    <row r="200" spans="1:12" x14ac:dyDescent="0.25">
      <c r="A200" s="449"/>
      <c r="B200" s="449"/>
      <c r="C200" s="449"/>
      <c r="D200" s="449"/>
      <c r="E200" s="449"/>
      <c r="F200" s="449"/>
      <c r="G200" s="449"/>
      <c r="H200" s="449"/>
      <c r="I200" s="449"/>
      <c r="J200" s="449"/>
      <c r="K200" s="449"/>
      <c r="L200" s="449"/>
    </row>
    <row r="201" spans="1:12" x14ac:dyDescent="0.25">
      <c r="A201" s="449"/>
      <c r="B201" s="449"/>
      <c r="C201" s="449"/>
      <c r="D201" s="449"/>
      <c r="E201" s="449"/>
      <c r="F201" s="449"/>
      <c r="G201" s="449"/>
      <c r="H201" s="449"/>
      <c r="I201" s="449"/>
      <c r="J201" s="449"/>
      <c r="K201" s="449"/>
      <c r="L201" s="449"/>
    </row>
    <row r="202" spans="1:12" x14ac:dyDescent="0.25">
      <c r="A202" s="449"/>
      <c r="B202" s="449"/>
      <c r="C202" s="449"/>
      <c r="D202" s="449"/>
      <c r="E202" s="449"/>
      <c r="F202" s="449"/>
      <c r="G202" s="449"/>
      <c r="H202" s="449"/>
      <c r="I202" s="449"/>
      <c r="J202" s="449"/>
      <c r="K202" s="449"/>
      <c r="L202" s="449"/>
    </row>
    <row r="203" spans="1:12" x14ac:dyDescent="0.25">
      <c r="A203" s="449"/>
      <c r="B203" s="449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</row>
    <row r="204" spans="1:12" x14ac:dyDescent="0.25">
      <c r="A204" s="449"/>
      <c r="B204" s="449"/>
      <c r="C204" s="449"/>
      <c r="D204" s="449"/>
      <c r="E204" s="449"/>
      <c r="F204" s="449"/>
      <c r="G204" s="449"/>
      <c r="H204" s="449"/>
      <c r="I204" s="449"/>
      <c r="J204" s="449"/>
      <c r="K204" s="449"/>
      <c r="L204" s="449"/>
    </row>
    <row r="205" spans="1:12" x14ac:dyDescent="0.25">
      <c r="A205" s="449"/>
      <c r="B205" s="449"/>
      <c r="C205" s="449"/>
      <c r="D205" s="449"/>
      <c r="E205" s="449"/>
      <c r="F205" s="449"/>
      <c r="G205" s="449"/>
      <c r="H205" s="449"/>
      <c r="I205" s="449"/>
      <c r="J205" s="449"/>
      <c r="K205" s="449"/>
      <c r="L205" s="449"/>
    </row>
    <row r="206" spans="1:12" x14ac:dyDescent="0.25">
      <c r="A206" s="449"/>
      <c r="B206" s="449"/>
      <c r="C206" s="449"/>
      <c r="D206" s="449"/>
      <c r="E206" s="449"/>
      <c r="F206" s="449"/>
      <c r="G206" s="449"/>
      <c r="H206" s="449"/>
      <c r="I206" s="449"/>
      <c r="J206" s="449"/>
      <c r="K206" s="449"/>
      <c r="L206" s="449"/>
    </row>
    <row r="207" spans="1:12" x14ac:dyDescent="0.25">
      <c r="A207" s="449"/>
      <c r="B207" s="449"/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</row>
    <row r="208" spans="1:12" x14ac:dyDescent="0.25">
      <c r="A208" s="449"/>
      <c r="B208" s="449"/>
      <c r="C208" s="449"/>
      <c r="D208" s="449"/>
      <c r="E208" s="449"/>
      <c r="F208" s="449"/>
      <c r="G208" s="449"/>
      <c r="H208" s="449"/>
      <c r="I208" s="449"/>
      <c r="J208" s="449"/>
      <c r="K208" s="449"/>
      <c r="L208" s="449"/>
    </row>
    <row r="209" spans="1:12" x14ac:dyDescent="0.25">
      <c r="A209" s="449"/>
      <c r="B209" s="449"/>
      <c r="C209" s="449"/>
      <c r="D209" s="449"/>
      <c r="E209" s="449"/>
      <c r="F209" s="449"/>
      <c r="G209" s="449"/>
      <c r="H209" s="449"/>
      <c r="I209" s="449"/>
      <c r="J209" s="449"/>
      <c r="K209" s="449"/>
      <c r="L209" s="449"/>
    </row>
    <row r="210" spans="1:12" x14ac:dyDescent="0.25">
      <c r="A210" s="449"/>
      <c r="B210" s="449"/>
      <c r="C210" s="449"/>
      <c r="D210" s="449"/>
      <c r="E210" s="449"/>
      <c r="F210" s="449"/>
      <c r="G210" s="449"/>
      <c r="H210" s="449"/>
      <c r="I210" s="449"/>
      <c r="J210" s="449"/>
      <c r="K210" s="449"/>
      <c r="L210" s="449"/>
    </row>
    <row r="211" spans="1:12" x14ac:dyDescent="0.25">
      <c r="A211" s="449"/>
      <c r="B211" s="449"/>
      <c r="C211" s="449"/>
      <c r="D211" s="449"/>
      <c r="E211" s="449"/>
      <c r="F211" s="449"/>
      <c r="G211" s="449"/>
      <c r="H211" s="449"/>
      <c r="I211" s="449"/>
      <c r="J211" s="449"/>
      <c r="K211" s="449"/>
      <c r="L211" s="449"/>
    </row>
    <row r="212" spans="1:12" x14ac:dyDescent="0.25">
      <c r="A212" s="449"/>
      <c r="B212" s="449"/>
      <c r="C212" s="449"/>
      <c r="D212" s="449"/>
      <c r="E212" s="449"/>
      <c r="F212" s="449"/>
      <c r="G212" s="449"/>
      <c r="H212" s="449"/>
      <c r="I212" s="449"/>
      <c r="J212" s="449"/>
      <c r="K212" s="449"/>
      <c r="L212" s="449"/>
    </row>
    <row r="213" spans="1:12" x14ac:dyDescent="0.25">
      <c r="A213" s="449"/>
      <c r="B213" s="449"/>
      <c r="C213" s="449"/>
      <c r="D213" s="449"/>
      <c r="E213" s="449"/>
      <c r="F213" s="449"/>
      <c r="G213" s="449"/>
      <c r="H213" s="449"/>
      <c r="I213" s="449"/>
      <c r="J213" s="449"/>
      <c r="K213" s="449"/>
      <c r="L213" s="449"/>
    </row>
    <row r="214" spans="1:12" x14ac:dyDescent="0.25">
      <c r="A214" s="449"/>
      <c r="B214" s="449"/>
      <c r="C214" s="449"/>
      <c r="D214" s="449"/>
      <c r="E214" s="449"/>
      <c r="F214" s="449"/>
      <c r="G214" s="449"/>
      <c r="H214" s="449"/>
      <c r="I214" s="449"/>
      <c r="J214" s="449"/>
      <c r="K214" s="449"/>
      <c r="L214" s="449"/>
    </row>
    <row r="215" spans="1:12" x14ac:dyDescent="0.25">
      <c r="A215" s="449"/>
      <c r="B215" s="449"/>
      <c r="C215" s="449"/>
      <c r="D215" s="449"/>
      <c r="E215" s="449"/>
      <c r="F215" s="449"/>
      <c r="G215" s="449"/>
      <c r="H215" s="449"/>
      <c r="I215" s="449"/>
      <c r="J215" s="449"/>
      <c r="K215" s="449"/>
      <c r="L215" s="449"/>
    </row>
    <row r="216" spans="1:12" x14ac:dyDescent="0.25">
      <c r="A216" s="449"/>
      <c r="B216" s="449"/>
      <c r="C216" s="449"/>
      <c r="D216" s="449"/>
      <c r="E216" s="449"/>
      <c r="F216" s="449"/>
      <c r="G216" s="449"/>
      <c r="H216" s="449"/>
      <c r="I216" s="449"/>
      <c r="J216" s="449"/>
      <c r="K216" s="449"/>
      <c r="L216" s="449"/>
    </row>
    <row r="217" spans="1:12" x14ac:dyDescent="0.25">
      <c r="A217" s="449"/>
      <c r="B217" s="449"/>
      <c r="C217" s="449"/>
      <c r="D217" s="449"/>
      <c r="E217" s="449"/>
      <c r="F217" s="449"/>
      <c r="G217" s="449"/>
      <c r="H217" s="449"/>
      <c r="I217" s="449"/>
      <c r="J217" s="449"/>
      <c r="K217" s="449"/>
      <c r="L217" s="449"/>
    </row>
    <row r="218" spans="1:12" x14ac:dyDescent="0.25">
      <c r="A218" s="449"/>
      <c r="B218" s="449"/>
      <c r="C218" s="449"/>
      <c r="D218" s="449"/>
      <c r="E218" s="449"/>
      <c r="F218" s="449"/>
      <c r="G218" s="449"/>
      <c r="H218" s="449"/>
      <c r="I218" s="449"/>
      <c r="J218" s="449"/>
      <c r="K218" s="449"/>
      <c r="L218" s="449"/>
    </row>
    <row r="219" spans="1:12" x14ac:dyDescent="0.25">
      <c r="A219" s="449"/>
      <c r="B219" s="449"/>
      <c r="C219" s="449"/>
      <c r="D219" s="449"/>
      <c r="E219" s="449"/>
      <c r="F219" s="449"/>
      <c r="G219" s="449"/>
      <c r="H219" s="449"/>
      <c r="I219" s="449"/>
      <c r="J219" s="449"/>
      <c r="K219" s="449"/>
      <c r="L219" s="449"/>
    </row>
    <row r="220" spans="1:12" x14ac:dyDescent="0.25">
      <c r="A220" s="449"/>
      <c r="B220" s="449"/>
      <c r="C220" s="449"/>
      <c r="D220" s="449"/>
      <c r="E220" s="449"/>
      <c r="F220" s="449"/>
      <c r="G220" s="449"/>
      <c r="H220" s="449"/>
      <c r="I220" s="449"/>
      <c r="J220" s="449"/>
      <c r="K220" s="449"/>
      <c r="L220" s="449"/>
    </row>
    <row r="221" spans="1:12" x14ac:dyDescent="0.25">
      <c r="A221" s="449"/>
      <c r="B221" s="449"/>
      <c r="C221" s="449"/>
      <c r="D221" s="449"/>
      <c r="E221" s="449"/>
      <c r="F221" s="449"/>
      <c r="G221" s="449"/>
      <c r="H221" s="449"/>
      <c r="I221" s="449"/>
      <c r="J221" s="449"/>
      <c r="K221" s="449"/>
      <c r="L221" s="449"/>
    </row>
    <row r="222" spans="1:12" x14ac:dyDescent="0.25">
      <c r="A222" s="449"/>
      <c r="B222" s="449"/>
      <c r="C222" s="449"/>
      <c r="D222" s="449"/>
      <c r="E222" s="449"/>
      <c r="F222" s="449"/>
      <c r="G222" s="449"/>
      <c r="H222" s="449"/>
      <c r="I222" s="449"/>
      <c r="J222" s="449"/>
      <c r="K222" s="449"/>
      <c r="L222" s="449"/>
    </row>
    <row r="223" spans="1:12" x14ac:dyDescent="0.25">
      <c r="A223" s="449"/>
      <c r="B223" s="449"/>
      <c r="C223" s="449"/>
      <c r="D223" s="449"/>
      <c r="E223" s="449"/>
      <c r="F223" s="449"/>
      <c r="G223" s="449"/>
      <c r="H223" s="449"/>
      <c r="I223" s="449"/>
      <c r="J223" s="449"/>
      <c r="K223" s="449"/>
      <c r="L223" s="449"/>
    </row>
    <row r="224" spans="1:12" x14ac:dyDescent="0.25">
      <c r="A224" s="449"/>
      <c r="B224" s="449"/>
      <c r="C224" s="449"/>
      <c r="D224" s="449"/>
      <c r="E224" s="449"/>
      <c r="F224" s="449"/>
      <c r="G224" s="449"/>
      <c r="H224" s="449"/>
      <c r="I224" s="449"/>
      <c r="J224" s="449"/>
      <c r="K224" s="449"/>
      <c r="L224" s="449"/>
    </row>
    <row r="225" spans="1:12" x14ac:dyDescent="0.25">
      <c r="A225" s="449"/>
      <c r="B225" s="449"/>
      <c r="C225" s="449"/>
      <c r="D225" s="449"/>
      <c r="E225" s="449"/>
      <c r="F225" s="449"/>
      <c r="G225" s="449"/>
      <c r="H225" s="449"/>
      <c r="I225" s="449"/>
      <c r="J225" s="449"/>
      <c r="K225" s="449"/>
      <c r="L225" s="449"/>
    </row>
    <row r="226" spans="1:12" x14ac:dyDescent="0.25">
      <c r="A226" s="449"/>
      <c r="B226" s="449"/>
      <c r="C226" s="449"/>
      <c r="D226" s="449"/>
      <c r="E226" s="449"/>
      <c r="F226" s="449"/>
      <c r="G226" s="449"/>
      <c r="H226" s="449"/>
      <c r="I226" s="449"/>
      <c r="J226" s="449"/>
      <c r="K226" s="449"/>
      <c r="L226" s="449"/>
    </row>
    <row r="227" spans="1:12" x14ac:dyDescent="0.25">
      <c r="A227" s="449"/>
      <c r="B227" s="449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</row>
    <row r="228" spans="1:12" x14ac:dyDescent="0.25">
      <c r="A228" s="449"/>
      <c r="B228" s="449"/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</row>
    <row r="229" spans="1:12" x14ac:dyDescent="0.25">
      <c r="A229" s="449"/>
      <c r="B229" s="449"/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</row>
    <row r="230" spans="1:12" x14ac:dyDescent="0.25">
      <c r="A230" s="449"/>
      <c r="B230" s="449"/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</row>
    <row r="231" spans="1:12" x14ac:dyDescent="0.25">
      <c r="A231" s="449"/>
      <c r="B231" s="449"/>
      <c r="C231" s="449"/>
      <c r="D231" s="449"/>
      <c r="E231" s="449"/>
      <c r="F231" s="449"/>
      <c r="G231" s="449"/>
      <c r="H231" s="449"/>
      <c r="I231" s="449"/>
      <c r="J231" s="449"/>
      <c r="K231" s="449"/>
      <c r="L231" s="449"/>
    </row>
    <row r="232" spans="1:12" x14ac:dyDescent="0.25">
      <c r="A232" s="449"/>
      <c r="B232" s="449"/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</row>
    <row r="233" spans="1:12" x14ac:dyDescent="0.25">
      <c r="A233" s="449"/>
      <c r="B233" s="449"/>
      <c r="C233" s="449"/>
      <c r="D233" s="449"/>
      <c r="E233" s="449"/>
      <c r="F233" s="449"/>
      <c r="G233" s="449"/>
      <c r="H233" s="449"/>
      <c r="I233" s="449"/>
      <c r="J233" s="449"/>
      <c r="K233" s="449"/>
      <c r="L233" s="449"/>
    </row>
    <row r="234" spans="1:12" x14ac:dyDescent="0.25">
      <c r="A234" s="449"/>
      <c r="B234" s="449"/>
      <c r="C234" s="449"/>
      <c r="D234" s="449"/>
      <c r="E234" s="449"/>
      <c r="F234" s="449"/>
      <c r="G234" s="449"/>
      <c r="H234" s="449"/>
      <c r="I234" s="449"/>
      <c r="J234" s="449"/>
      <c r="K234" s="449"/>
      <c r="L234" s="449"/>
    </row>
    <row r="235" spans="1:12" x14ac:dyDescent="0.25">
      <c r="A235" s="449"/>
      <c r="B235" s="449"/>
      <c r="C235" s="449"/>
      <c r="D235" s="449"/>
      <c r="E235" s="449"/>
      <c r="F235" s="449"/>
      <c r="G235" s="449"/>
      <c r="H235" s="449"/>
      <c r="I235" s="449"/>
      <c r="J235" s="449"/>
      <c r="K235" s="449"/>
      <c r="L235" s="449"/>
    </row>
    <row r="236" spans="1:12" x14ac:dyDescent="0.25">
      <c r="A236" s="449"/>
      <c r="B236" s="449"/>
      <c r="C236" s="449"/>
      <c r="D236" s="449"/>
      <c r="E236" s="449"/>
      <c r="F236" s="449"/>
      <c r="G236" s="449"/>
      <c r="H236" s="449"/>
      <c r="I236" s="449"/>
      <c r="J236" s="449"/>
      <c r="K236" s="449"/>
      <c r="L236" s="449"/>
    </row>
    <row r="237" spans="1:12" x14ac:dyDescent="0.25">
      <c r="A237" s="449"/>
      <c r="B237" s="449"/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</row>
    <row r="238" spans="1:12" x14ac:dyDescent="0.25">
      <c r="A238" s="44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</row>
    <row r="239" spans="1:12" x14ac:dyDescent="0.25">
      <c r="A239" s="44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</row>
    <row r="240" spans="1:12" x14ac:dyDescent="0.25">
      <c r="A240" s="44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</row>
    <row r="241" spans="1:12" x14ac:dyDescent="0.25">
      <c r="A241" s="44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</row>
    <row r="242" spans="1:12" x14ac:dyDescent="0.25">
      <c r="A242" s="449"/>
      <c r="B242" s="449"/>
      <c r="C242" s="449"/>
      <c r="D242" s="449"/>
      <c r="E242" s="449"/>
      <c r="F242" s="449"/>
      <c r="G242" s="449"/>
      <c r="H242" s="449"/>
      <c r="I242" s="449"/>
      <c r="J242" s="449"/>
      <c r="K242" s="449"/>
      <c r="L242" s="449"/>
    </row>
    <row r="243" spans="1:12" x14ac:dyDescent="0.25">
      <c r="A243" s="449"/>
      <c r="B243" s="449"/>
      <c r="C243" s="449"/>
      <c r="D243" s="449"/>
      <c r="E243" s="449"/>
      <c r="F243" s="449"/>
      <c r="G243" s="449"/>
      <c r="H243" s="449"/>
      <c r="I243" s="449"/>
      <c r="J243" s="449"/>
      <c r="K243" s="449"/>
      <c r="L243" s="449"/>
    </row>
    <row r="244" spans="1:12" x14ac:dyDescent="0.25">
      <c r="A244" s="449"/>
      <c r="B244" s="449"/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</row>
    <row r="245" spans="1:12" x14ac:dyDescent="0.25">
      <c r="A245" s="44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</row>
    <row r="246" spans="1:12" x14ac:dyDescent="0.25">
      <c r="A246" s="44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</row>
    <row r="247" spans="1:12" x14ac:dyDescent="0.25">
      <c r="A247" s="44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</row>
    <row r="248" spans="1:12" x14ac:dyDescent="0.25">
      <c r="A248" s="44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</row>
    <row r="249" spans="1:12" x14ac:dyDescent="0.25">
      <c r="A249" s="449"/>
      <c r="B249" s="449"/>
      <c r="C249" s="449"/>
      <c r="D249" s="449"/>
      <c r="E249" s="449"/>
      <c r="F249" s="449"/>
      <c r="G249" s="449"/>
      <c r="H249" s="449"/>
      <c r="I249" s="449"/>
      <c r="J249" s="449"/>
      <c r="K249" s="449"/>
      <c r="L249" s="449"/>
    </row>
  </sheetData>
  <autoFilter ref="A2:L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B19" workbookViewId="0">
      <selection activeCell="K4" sqref="K4:K28"/>
    </sheetView>
  </sheetViews>
  <sheetFormatPr defaultColWidth="9.140625" defaultRowHeight="12.75" x14ac:dyDescent="0.2"/>
  <cols>
    <col min="1" max="6" width="9.140625" style="519"/>
    <col min="7" max="7" width="12.42578125" style="519" bestFit="1" customWidth="1"/>
    <col min="8" max="8" width="9.140625" style="519"/>
    <col min="9" max="9" width="17.28515625" style="519" bestFit="1" customWidth="1"/>
    <col min="10" max="10" width="17.28515625" style="519" customWidth="1"/>
    <col min="11" max="11" width="9.140625" style="519"/>
    <col min="12" max="12" width="13.85546875" style="519" customWidth="1"/>
    <col min="13" max="17" width="9.140625" style="519" customWidth="1"/>
    <col min="18" max="16384" width="9.140625" style="519"/>
  </cols>
  <sheetData>
    <row r="1" spans="1:17" s="134" customFormat="1" x14ac:dyDescent="0.2">
      <c r="A1" s="1097" t="s">
        <v>1060</v>
      </c>
      <c r="B1" s="1097"/>
      <c r="C1" s="1097"/>
      <c r="D1" s="1097"/>
      <c r="E1" s="1097"/>
      <c r="F1" s="1097"/>
      <c r="G1" s="1097"/>
      <c r="H1" s="1097"/>
      <c r="I1" s="1097"/>
      <c r="J1" s="492"/>
      <c r="K1" s="493"/>
      <c r="L1" s="494"/>
      <c r="M1" s="494"/>
      <c r="N1" s="494"/>
      <c r="O1" s="494"/>
      <c r="P1" s="494"/>
      <c r="Q1" s="494"/>
    </row>
    <row r="2" spans="1:17" s="501" customFormat="1" ht="63.75" x14ac:dyDescent="0.25">
      <c r="A2" s="495" t="s">
        <v>0</v>
      </c>
      <c r="B2" s="496" t="s">
        <v>108</v>
      </c>
      <c r="C2" s="495" t="s">
        <v>110</v>
      </c>
      <c r="D2" s="495" t="s">
        <v>173</v>
      </c>
      <c r="E2" s="495" t="s">
        <v>1061</v>
      </c>
      <c r="F2" s="72" t="s">
        <v>1062</v>
      </c>
      <c r="G2" s="497" t="s">
        <v>117</v>
      </c>
      <c r="H2" s="462" t="s">
        <v>1063</v>
      </c>
      <c r="I2" s="462" t="s">
        <v>1064</v>
      </c>
      <c r="J2" s="498" t="s">
        <v>1065</v>
      </c>
      <c r="K2" s="499" t="s">
        <v>1066</v>
      </c>
      <c r="L2" s="500" t="s">
        <v>11</v>
      </c>
      <c r="M2" s="500" t="s">
        <v>5</v>
      </c>
      <c r="N2" s="500" t="s">
        <v>124</v>
      </c>
      <c r="O2" s="500" t="s">
        <v>8</v>
      </c>
      <c r="P2" s="500" t="s">
        <v>6</v>
      </c>
      <c r="Q2" s="500" t="s">
        <v>7</v>
      </c>
    </row>
    <row r="3" spans="1:17" s="134" customFormat="1" ht="38.25" x14ac:dyDescent="0.2">
      <c r="A3" s="502">
        <v>1</v>
      </c>
      <c r="B3" s="503" t="s">
        <v>131</v>
      </c>
      <c r="C3" s="504">
        <v>106.99</v>
      </c>
      <c r="D3" s="505">
        <v>34000</v>
      </c>
      <c r="E3" s="504">
        <v>0</v>
      </c>
      <c r="F3" s="506">
        <v>0</v>
      </c>
      <c r="G3" s="507">
        <f t="shared" ref="G3:G28" si="0">D3*C3</f>
        <v>3637660</v>
      </c>
      <c r="H3" s="508">
        <v>34000</v>
      </c>
      <c r="I3" s="508">
        <f t="shared" ref="I3:I10" si="1">G3</f>
        <v>3637660</v>
      </c>
      <c r="J3" s="509">
        <v>3487660</v>
      </c>
      <c r="K3" s="510">
        <v>3</v>
      </c>
      <c r="L3" s="511" t="s">
        <v>747</v>
      </c>
      <c r="M3" s="512" t="s">
        <v>28</v>
      </c>
      <c r="N3" s="513"/>
      <c r="O3" s="513"/>
      <c r="P3" s="513"/>
      <c r="Q3" s="513"/>
    </row>
    <row r="4" spans="1:17" s="134" customFormat="1" ht="38.25" x14ac:dyDescent="0.2">
      <c r="A4" s="502">
        <v>2</v>
      </c>
      <c r="B4" s="503" t="s">
        <v>132</v>
      </c>
      <c r="C4" s="504">
        <v>107.79</v>
      </c>
      <c r="D4" s="505">
        <v>34000</v>
      </c>
      <c r="E4" s="504">
        <v>0</v>
      </c>
      <c r="F4" s="506">
        <v>0</v>
      </c>
      <c r="G4" s="507">
        <f t="shared" si="0"/>
        <v>3664860</v>
      </c>
      <c r="H4" s="508">
        <v>34000</v>
      </c>
      <c r="I4" s="508">
        <f t="shared" si="1"/>
        <v>3664860</v>
      </c>
      <c r="J4" s="509">
        <v>3514860</v>
      </c>
      <c r="K4" s="510">
        <v>3</v>
      </c>
      <c r="L4" s="511" t="s">
        <v>747</v>
      </c>
      <c r="M4" s="512" t="s">
        <v>28</v>
      </c>
      <c r="N4" s="494"/>
      <c r="O4" s="494"/>
      <c r="P4" s="494"/>
      <c r="Q4" s="494"/>
    </row>
    <row r="5" spans="1:17" s="134" customFormat="1" ht="38.25" x14ac:dyDescent="0.2">
      <c r="A5" s="502">
        <v>3</v>
      </c>
      <c r="B5" s="503" t="s">
        <v>134</v>
      </c>
      <c r="C5" s="504">
        <v>107.79</v>
      </c>
      <c r="D5" s="505">
        <v>34000</v>
      </c>
      <c r="E5" s="504">
        <v>0</v>
      </c>
      <c r="F5" s="506">
        <v>0</v>
      </c>
      <c r="G5" s="507">
        <f t="shared" si="0"/>
        <v>3664860</v>
      </c>
      <c r="H5" s="508">
        <v>34000</v>
      </c>
      <c r="I5" s="508">
        <f t="shared" si="1"/>
        <v>3664860</v>
      </c>
      <c r="J5" s="509">
        <v>3514860</v>
      </c>
      <c r="K5" s="510">
        <v>3</v>
      </c>
      <c r="L5" s="511" t="s">
        <v>747</v>
      </c>
      <c r="M5" s="512" t="s">
        <v>28</v>
      </c>
      <c r="N5" s="494"/>
      <c r="O5" s="494"/>
      <c r="P5" s="494"/>
      <c r="Q5" s="494"/>
    </row>
    <row r="6" spans="1:17" s="134" customFormat="1" ht="38.25" x14ac:dyDescent="0.2">
      <c r="A6" s="502">
        <v>4</v>
      </c>
      <c r="B6" s="503" t="s">
        <v>135</v>
      </c>
      <c r="C6" s="504">
        <v>105.71</v>
      </c>
      <c r="D6" s="505">
        <v>34000</v>
      </c>
      <c r="E6" s="504">
        <v>0</v>
      </c>
      <c r="F6" s="506">
        <v>0</v>
      </c>
      <c r="G6" s="507">
        <f t="shared" si="0"/>
        <v>3594140</v>
      </c>
      <c r="H6" s="508">
        <v>34000</v>
      </c>
      <c r="I6" s="508">
        <f t="shared" si="1"/>
        <v>3594140</v>
      </c>
      <c r="J6" s="509">
        <v>3444140</v>
      </c>
      <c r="K6" s="510">
        <v>3</v>
      </c>
      <c r="L6" s="511" t="s">
        <v>747</v>
      </c>
      <c r="M6" s="512" t="s">
        <v>28</v>
      </c>
      <c r="N6" s="494"/>
      <c r="O6" s="494"/>
      <c r="P6" s="494"/>
      <c r="Q6" s="494"/>
    </row>
    <row r="7" spans="1:17" s="134" customFormat="1" ht="38.25" x14ac:dyDescent="0.2">
      <c r="A7" s="502">
        <v>5</v>
      </c>
      <c r="B7" s="503" t="s">
        <v>126</v>
      </c>
      <c r="C7" s="504">
        <v>105.71</v>
      </c>
      <c r="D7" s="505">
        <v>34000</v>
      </c>
      <c r="E7" s="504">
        <v>0</v>
      </c>
      <c r="F7" s="506">
        <v>0</v>
      </c>
      <c r="G7" s="507">
        <f t="shared" si="0"/>
        <v>3594140</v>
      </c>
      <c r="H7" s="508">
        <v>34000</v>
      </c>
      <c r="I7" s="508">
        <f t="shared" si="1"/>
        <v>3594140</v>
      </c>
      <c r="J7" s="509">
        <v>3444140</v>
      </c>
      <c r="K7" s="510">
        <v>3</v>
      </c>
      <c r="L7" s="511" t="s">
        <v>747</v>
      </c>
      <c r="M7" s="512" t="s">
        <v>28</v>
      </c>
      <c r="N7" s="494"/>
      <c r="O7" s="494"/>
      <c r="P7" s="494"/>
      <c r="Q7" s="494"/>
    </row>
    <row r="8" spans="1:17" s="134" customFormat="1" ht="38.25" x14ac:dyDescent="0.2">
      <c r="A8" s="502">
        <v>6</v>
      </c>
      <c r="B8" s="503" t="s">
        <v>136</v>
      </c>
      <c r="C8" s="504">
        <v>106.56</v>
      </c>
      <c r="D8" s="505">
        <v>34000</v>
      </c>
      <c r="E8" s="504">
        <v>0</v>
      </c>
      <c r="F8" s="506">
        <v>0</v>
      </c>
      <c r="G8" s="507">
        <f t="shared" si="0"/>
        <v>3623040</v>
      </c>
      <c r="H8" s="508">
        <v>34000</v>
      </c>
      <c r="I8" s="508">
        <f t="shared" si="1"/>
        <v>3623040</v>
      </c>
      <c r="J8" s="509">
        <v>3473040</v>
      </c>
      <c r="K8" s="510">
        <v>3</v>
      </c>
      <c r="L8" s="511" t="s">
        <v>747</v>
      </c>
      <c r="M8" s="512" t="s">
        <v>28</v>
      </c>
      <c r="N8" s="494"/>
      <c r="O8" s="494"/>
      <c r="P8" s="494"/>
      <c r="Q8" s="494"/>
    </row>
    <row r="9" spans="1:17" s="134" customFormat="1" ht="38.25" x14ac:dyDescent="0.2">
      <c r="A9" s="502">
        <v>7</v>
      </c>
      <c r="B9" s="503" t="s">
        <v>129</v>
      </c>
      <c r="C9" s="504">
        <v>106.56</v>
      </c>
      <c r="D9" s="505">
        <v>34000</v>
      </c>
      <c r="E9" s="504">
        <v>0</v>
      </c>
      <c r="F9" s="506">
        <v>0</v>
      </c>
      <c r="G9" s="507">
        <f t="shared" si="0"/>
        <v>3623040</v>
      </c>
      <c r="H9" s="508">
        <v>34000</v>
      </c>
      <c r="I9" s="508">
        <f t="shared" si="1"/>
        <v>3623040</v>
      </c>
      <c r="J9" s="509">
        <v>3473040</v>
      </c>
      <c r="K9" s="510">
        <v>3</v>
      </c>
      <c r="L9" s="511" t="s">
        <v>747</v>
      </c>
      <c r="M9" s="512" t="s">
        <v>28</v>
      </c>
      <c r="N9" s="494"/>
      <c r="O9" s="494"/>
      <c r="P9" s="494"/>
      <c r="Q9" s="494"/>
    </row>
    <row r="10" spans="1:17" s="134" customFormat="1" ht="38.25" x14ac:dyDescent="0.2">
      <c r="A10" s="502">
        <v>8</v>
      </c>
      <c r="B10" s="503" t="s">
        <v>130</v>
      </c>
      <c r="C10" s="504">
        <v>106.99</v>
      </c>
      <c r="D10" s="505">
        <v>34000</v>
      </c>
      <c r="E10" s="504">
        <v>0</v>
      </c>
      <c r="F10" s="506">
        <v>0</v>
      </c>
      <c r="G10" s="507">
        <f t="shared" si="0"/>
        <v>3637660</v>
      </c>
      <c r="H10" s="508">
        <v>34000</v>
      </c>
      <c r="I10" s="508">
        <f t="shared" si="1"/>
        <v>3637660</v>
      </c>
      <c r="J10" s="509">
        <v>3487660</v>
      </c>
      <c r="K10" s="510">
        <v>3</v>
      </c>
      <c r="L10" s="511" t="s">
        <v>747</v>
      </c>
      <c r="M10" s="512" t="s">
        <v>28</v>
      </c>
      <c r="N10" s="494"/>
      <c r="O10" s="494"/>
      <c r="P10" s="494"/>
      <c r="Q10" s="494"/>
    </row>
    <row r="11" spans="1:17" s="134" customFormat="1" ht="38.25" x14ac:dyDescent="0.2">
      <c r="A11" s="502">
        <v>9</v>
      </c>
      <c r="B11" s="503" t="s">
        <v>153</v>
      </c>
      <c r="C11" s="504">
        <v>108.68</v>
      </c>
      <c r="D11" s="505">
        <v>34000</v>
      </c>
      <c r="E11" s="504">
        <v>0.35</v>
      </c>
      <c r="F11" s="506">
        <v>105000</v>
      </c>
      <c r="G11" s="507">
        <f t="shared" si="0"/>
        <v>3695120</v>
      </c>
      <c r="H11" s="508">
        <v>34966</v>
      </c>
      <c r="I11" s="508">
        <f t="shared" ref="I11:I28" si="2">G11+F11</f>
        <v>3800120</v>
      </c>
      <c r="J11" s="509">
        <v>3650120</v>
      </c>
      <c r="K11" s="510">
        <v>3</v>
      </c>
      <c r="L11" s="511" t="s">
        <v>747</v>
      </c>
      <c r="M11" s="512" t="s">
        <v>28</v>
      </c>
      <c r="N11" s="494"/>
      <c r="O11" s="494"/>
      <c r="P11" s="494"/>
      <c r="Q11" s="494"/>
    </row>
    <row r="12" spans="1:17" s="134" customFormat="1" ht="38.25" x14ac:dyDescent="0.2">
      <c r="A12" s="502">
        <v>10</v>
      </c>
      <c r="B12" s="503" t="s">
        <v>154</v>
      </c>
      <c r="C12" s="504">
        <v>106.77</v>
      </c>
      <c r="D12" s="505">
        <v>34000</v>
      </c>
      <c r="E12" s="504">
        <v>0.35</v>
      </c>
      <c r="F12" s="506">
        <v>105000</v>
      </c>
      <c r="G12" s="507">
        <f t="shared" si="0"/>
        <v>3630180</v>
      </c>
      <c r="H12" s="508">
        <v>34983</v>
      </c>
      <c r="I12" s="508">
        <f t="shared" si="2"/>
        <v>3735180</v>
      </c>
      <c r="J12" s="509">
        <v>3585180</v>
      </c>
      <c r="K12" s="510">
        <v>3</v>
      </c>
      <c r="L12" s="511" t="s">
        <v>747</v>
      </c>
      <c r="M12" s="512" t="s">
        <v>28</v>
      </c>
      <c r="N12" s="494"/>
      <c r="O12" s="494"/>
      <c r="P12" s="494"/>
      <c r="Q12" s="494"/>
    </row>
    <row r="13" spans="1:17" s="134" customFormat="1" ht="38.25" x14ac:dyDescent="0.2">
      <c r="A13" s="502">
        <v>11</v>
      </c>
      <c r="B13" s="503" t="s">
        <v>155</v>
      </c>
      <c r="C13" s="504">
        <v>106.77</v>
      </c>
      <c r="D13" s="505">
        <v>34000</v>
      </c>
      <c r="E13" s="504">
        <v>0.35</v>
      </c>
      <c r="F13" s="506">
        <v>105000</v>
      </c>
      <c r="G13" s="507">
        <f t="shared" si="0"/>
        <v>3630180</v>
      </c>
      <c r="H13" s="508">
        <v>34983</v>
      </c>
      <c r="I13" s="508">
        <f t="shared" si="2"/>
        <v>3735180</v>
      </c>
      <c r="J13" s="509">
        <v>3585180</v>
      </c>
      <c r="K13" s="510">
        <v>3</v>
      </c>
      <c r="L13" s="511" t="s">
        <v>747</v>
      </c>
      <c r="M13" s="626" t="s">
        <v>123</v>
      </c>
      <c r="N13" s="627">
        <v>43164</v>
      </c>
      <c r="O13" s="494"/>
      <c r="P13" s="494" t="s">
        <v>830</v>
      </c>
      <c r="Q13" s="494" t="s">
        <v>1346</v>
      </c>
    </row>
    <row r="14" spans="1:17" s="134" customFormat="1" ht="38.25" x14ac:dyDescent="0.2">
      <c r="A14" s="502">
        <v>12</v>
      </c>
      <c r="B14" s="503" t="s">
        <v>156</v>
      </c>
      <c r="C14" s="504">
        <v>106.77</v>
      </c>
      <c r="D14" s="505">
        <v>34000</v>
      </c>
      <c r="E14" s="504">
        <v>0.35</v>
      </c>
      <c r="F14" s="506">
        <v>105000</v>
      </c>
      <c r="G14" s="507">
        <f t="shared" si="0"/>
        <v>3630180</v>
      </c>
      <c r="H14" s="508">
        <v>34983</v>
      </c>
      <c r="I14" s="508">
        <f t="shared" si="2"/>
        <v>3735180</v>
      </c>
      <c r="J14" s="509">
        <v>3585180</v>
      </c>
      <c r="K14" s="510">
        <v>3</v>
      </c>
      <c r="L14" s="511" t="s">
        <v>747</v>
      </c>
      <c r="M14" s="512" t="s">
        <v>28</v>
      </c>
      <c r="N14" s="494"/>
      <c r="O14" s="494"/>
      <c r="P14" s="494"/>
      <c r="Q14" s="494"/>
    </row>
    <row r="15" spans="1:17" s="134" customFormat="1" ht="38.25" x14ac:dyDescent="0.2">
      <c r="A15" s="502">
        <v>13</v>
      </c>
      <c r="B15" s="503" t="s">
        <v>157</v>
      </c>
      <c r="C15" s="504">
        <v>106.77</v>
      </c>
      <c r="D15" s="505">
        <v>34000</v>
      </c>
      <c r="E15" s="504">
        <v>0.35</v>
      </c>
      <c r="F15" s="506">
        <v>105000</v>
      </c>
      <c r="G15" s="507">
        <f t="shared" si="0"/>
        <v>3630180</v>
      </c>
      <c r="H15" s="508">
        <v>34983</v>
      </c>
      <c r="I15" s="508">
        <f t="shared" si="2"/>
        <v>3735180</v>
      </c>
      <c r="J15" s="509">
        <v>3585180</v>
      </c>
      <c r="K15" s="510">
        <v>3</v>
      </c>
      <c r="L15" s="511" t="s">
        <v>747</v>
      </c>
      <c r="M15" s="512" t="s">
        <v>28</v>
      </c>
      <c r="N15" s="494"/>
      <c r="O15" s="494"/>
      <c r="P15" s="494"/>
      <c r="Q15" s="494"/>
    </row>
    <row r="16" spans="1:17" s="134" customFormat="1" ht="38.25" x14ac:dyDescent="0.2">
      <c r="A16" s="502">
        <v>14</v>
      </c>
      <c r="B16" s="503" t="s">
        <v>138</v>
      </c>
      <c r="C16" s="504">
        <v>108.68</v>
      </c>
      <c r="D16" s="505">
        <v>34000</v>
      </c>
      <c r="E16" s="504">
        <v>0.35</v>
      </c>
      <c r="F16" s="506">
        <v>105000</v>
      </c>
      <c r="G16" s="507">
        <f t="shared" si="0"/>
        <v>3695120</v>
      </c>
      <c r="H16" s="508">
        <v>34966</v>
      </c>
      <c r="I16" s="508">
        <f t="shared" si="2"/>
        <v>3800120</v>
      </c>
      <c r="J16" s="509">
        <v>3650120</v>
      </c>
      <c r="K16" s="510">
        <v>3</v>
      </c>
      <c r="L16" s="511" t="s">
        <v>747</v>
      </c>
      <c r="M16" s="512" t="s">
        <v>28</v>
      </c>
      <c r="N16" s="494"/>
      <c r="O16" s="494"/>
      <c r="P16" s="494"/>
      <c r="Q16" s="494"/>
    </row>
    <row r="17" spans="1:17" s="134" customFormat="1" ht="38.25" x14ac:dyDescent="0.2">
      <c r="A17" s="502">
        <v>15</v>
      </c>
      <c r="B17" s="503" t="s">
        <v>150</v>
      </c>
      <c r="C17" s="504">
        <v>108.73</v>
      </c>
      <c r="D17" s="505">
        <v>34000</v>
      </c>
      <c r="E17" s="504">
        <v>0.35</v>
      </c>
      <c r="F17" s="506">
        <v>105000</v>
      </c>
      <c r="G17" s="507">
        <f t="shared" si="0"/>
        <v>3696820</v>
      </c>
      <c r="H17" s="508">
        <v>34966</v>
      </c>
      <c r="I17" s="508">
        <f t="shared" si="2"/>
        <v>3801820</v>
      </c>
      <c r="J17" s="509">
        <v>3651820</v>
      </c>
      <c r="K17" s="510">
        <v>3</v>
      </c>
      <c r="L17" s="511" t="s">
        <v>747</v>
      </c>
      <c r="M17" s="512" t="s">
        <v>28</v>
      </c>
      <c r="N17" s="494"/>
      <c r="O17" s="494"/>
      <c r="P17" s="494"/>
      <c r="Q17" s="494"/>
    </row>
    <row r="18" spans="1:17" s="134" customFormat="1" ht="38.25" x14ac:dyDescent="0.2">
      <c r="A18" s="502">
        <v>16</v>
      </c>
      <c r="B18" s="503" t="s">
        <v>149</v>
      </c>
      <c r="C18" s="504">
        <v>106.92</v>
      </c>
      <c r="D18" s="505">
        <v>34000</v>
      </c>
      <c r="E18" s="504">
        <v>0.55000000000000004</v>
      </c>
      <c r="F18" s="506">
        <v>110000</v>
      </c>
      <c r="G18" s="507">
        <f t="shared" si="0"/>
        <v>3635280</v>
      </c>
      <c r="H18" s="508">
        <v>35029</v>
      </c>
      <c r="I18" s="508">
        <f t="shared" si="2"/>
        <v>3745280</v>
      </c>
      <c r="J18" s="509">
        <v>3595280</v>
      </c>
      <c r="K18" s="510">
        <v>3</v>
      </c>
      <c r="L18" s="511" t="s">
        <v>747</v>
      </c>
      <c r="M18" s="512" t="s">
        <v>28</v>
      </c>
      <c r="N18" s="494"/>
      <c r="O18" s="494"/>
      <c r="P18" s="494"/>
      <c r="Q18" s="494"/>
    </row>
    <row r="19" spans="1:17" s="134" customFormat="1" ht="38.25" x14ac:dyDescent="0.2">
      <c r="A19" s="502">
        <v>17</v>
      </c>
      <c r="B19" s="503" t="s">
        <v>152</v>
      </c>
      <c r="C19" s="504">
        <v>106.92</v>
      </c>
      <c r="D19" s="505">
        <v>34000</v>
      </c>
      <c r="E19" s="504">
        <v>0.35</v>
      </c>
      <c r="F19" s="506">
        <v>105000</v>
      </c>
      <c r="G19" s="507">
        <f t="shared" si="0"/>
        <v>3635280</v>
      </c>
      <c r="H19" s="508">
        <v>34982</v>
      </c>
      <c r="I19" s="508">
        <f t="shared" si="2"/>
        <v>3740280</v>
      </c>
      <c r="J19" s="509">
        <v>3590280</v>
      </c>
      <c r="K19" s="510">
        <v>3</v>
      </c>
      <c r="L19" s="511" t="s">
        <v>747</v>
      </c>
      <c r="M19" s="512" t="s">
        <v>28</v>
      </c>
      <c r="N19" s="494"/>
      <c r="O19" s="494"/>
      <c r="P19" s="494"/>
      <c r="Q19" s="494"/>
    </row>
    <row r="20" spans="1:17" s="134" customFormat="1" ht="38.25" x14ac:dyDescent="0.2">
      <c r="A20" s="502">
        <v>18</v>
      </c>
      <c r="B20" s="503" t="s">
        <v>148</v>
      </c>
      <c r="C20" s="504">
        <v>106.92</v>
      </c>
      <c r="D20" s="505">
        <v>34000</v>
      </c>
      <c r="E20" s="504">
        <v>0.75</v>
      </c>
      <c r="F20" s="506">
        <v>150000</v>
      </c>
      <c r="G20" s="507">
        <f t="shared" si="0"/>
        <v>3635280</v>
      </c>
      <c r="H20" s="508">
        <v>35403</v>
      </c>
      <c r="I20" s="508">
        <f t="shared" si="2"/>
        <v>3785280</v>
      </c>
      <c r="J20" s="509">
        <v>3635280</v>
      </c>
      <c r="K20" s="510">
        <v>3</v>
      </c>
      <c r="L20" s="511" t="s">
        <v>747</v>
      </c>
      <c r="M20" s="512" t="s">
        <v>28</v>
      </c>
      <c r="N20" s="494"/>
      <c r="O20" s="494"/>
      <c r="P20" s="494"/>
      <c r="Q20" s="494"/>
    </row>
    <row r="21" spans="1:17" s="134" customFormat="1" ht="38.25" x14ac:dyDescent="0.2">
      <c r="A21" s="502">
        <v>19</v>
      </c>
      <c r="B21" s="503" t="s">
        <v>137</v>
      </c>
      <c r="C21" s="504">
        <v>106.92</v>
      </c>
      <c r="D21" s="505">
        <v>34000</v>
      </c>
      <c r="E21" s="504">
        <v>0.35</v>
      </c>
      <c r="F21" s="506">
        <v>105000</v>
      </c>
      <c r="G21" s="507">
        <f t="shared" si="0"/>
        <v>3635280</v>
      </c>
      <c r="H21" s="508">
        <v>34982</v>
      </c>
      <c r="I21" s="508">
        <f t="shared" si="2"/>
        <v>3740280</v>
      </c>
      <c r="J21" s="509">
        <v>3590280</v>
      </c>
      <c r="K21" s="510">
        <v>3</v>
      </c>
      <c r="L21" s="511" t="s">
        <v>747</v>
      </c>
      <c r="M21" s="512" t="s">
        <v>28</v>
      </c>
      <c r="N21" s="494"/>
      <c r="O21" s="494"/>
      <c r="P21" s="494"/>
      <c r="Q21" s="494"/>
    </row>
    <row r="22" spans="1:17" s="134" customFormat="1" ht="38.25" x14ac:dyDescent="0.2">
      <c r="A22" s="502">
        <v>20</v>
      </c>
      <c r="B22" s="503" t="s">
        <v>151</v>
      </c>
      <c r="C22" s="504">
        <v>108.73</v>
      </c>
      <c r="D22" s="505">
        <v>34000</v>
      </c>
      <c r="E22" s="504">
        <v>0.35</v>
      </c>
      <c r="F22" s="506">
        <v>105000</v>
      </c>
      <c r="G22" s="507">
        <f t="shared" si="0"/>
        <v>3696820</v>
      </c>
      <c r="H22" s="508">
        <v>34966</v>
      </c>
      <c r="I22" s="508">
        <f t="shared" si="2"/>
        <v>3801820</v>
      </c>
      <c r="J22" s="509">
        <v>3651820</v>
      </c>
      <c r="K22" s="510">
        <v>3</v>
      </c>
      <c r="L22" s="511" t="s">
        <v>747</v>
      </c>
      <c r="M22" s="512" t="s">
        <v>28</v>
      </c>
      <c r="N22" s="494"/>
      <c r="O22" s="494"/>
      <c r="P22" s="494"/>
      <c r="Q22" s="494"/>
    </row>
    <row r="23" spans="1:17" s="134" customFormat="1" ht="38.25" x14ac:dyDescent="0.2">
      <c r="A23" s="502">
        <v>21</v>
      </c>
      <c r="B23" s="503" t="s">
        <v>147</v>
      </c>
      <c r="C23" s="504">
        <v>107.91</v>
      </c>
      <c r="D23" s="505">
        <v>34000</v>
      </c>
      <c r="E23" s="504">
        <v>1.02</v>
      </c>
      <c r="F23" s="506">
        <v>204000</v>
      </c>
      <c r="G23" s="507">
        <f t="shared" si="0"/>
        <v>3668940</v>
      </c>
      <c r="H23" s="508">
        <v>35890</v>
      </c>
      <c r="I23" s="508">
        <f t="shared" si="2"/>
        <v>3872940</v>
      </c>
      <c r="J23" s="509">
        <v>3722940</v>
      </c>
      <c r="K23" s="510">
        <v>3</v>
      </c>
      <c r="L23" s="511" t="s">
        <v>747</v>
      </c>
      <c r="M23" s="512" t="s">
        <v>28</v>
      </c>
      <c r="N23" s="494"/>
      <c r="O23" s="494"/>
      <c r="P23" s="494"/>
      <c r="Q23" s="494"/>
    </row>
    <row r="24" spans="1:17" s="134" customFormat="1" ht="38.25" x14ac:dyDescent="0.2">
      <c r="A24" s="502">
        <v>22</v>
      </c>
      <c r="B24" s="503" t="s">
        <v>139</v>
      </c>
      <c r="C24" s="504">
        <v>105.83</v>
      </c>
      <c r="D24" s="505">
        <v>34000</v>
      </c>
      <c r="E24" s="504">
        <v>1.18</v>
      </c>
      <c r="F24" s="506">
        <v>236000</v>
      </c>
      <c r="G24" s="507">
        <f t="shared" si="0"/>
        <v>3598220</v>
      </c>
      <c r="H24" s="508">
        <v>36230</v>
      </c>
      <c r="I24" s="508">
        <f t="shared" si="2"/>
        <v>3834220</v>
      </c>
      <c r="J24" s="509">
        <v>3684220</v>
      </c>
      <c r="K24" s="510">
        <v>3</v>
      </c>
      <c r="L24" s="511" t="s">
        <v>747</v>
      </c>
      <c r="M24" s="512" t="s">
        <v>28</v>
      </c>
      <c r="N24" s="494"/>
      <c r="O24" s="494"/>
      <c r="P24" s="494"/>
      <c r="Q24" s="494"/>
    </row>
    <row r="25" spans="1:17" s="134" customFormat="1" ht="38.25" x14ac:dyDescent="0.2">
      <c r="A25" s="502">
        <v>23</v>
      </c>
      <c r="B25" s="503" t="s">
        <v>140</v>
      </c>
      <c r="C25" s="504">
        <v>105.83</v>
      </c>
      <c r="D25" s="505">
        <v>34000</v>
      </c>
      <c r="E25" s="504">
        <v>1.26</v>
      </c>
      <c r="F25" s="506">
        <v>252000</v>
      </c>
      <c r="G25" s="507">
        <f t="shared" si="0"/>
        <v>3598220</v>
      </c>
      <c r="H25" s="508">
        <v>36381</v>
      </c>
      <c r="I25" s="508">
        <f t="shared" si="2"/>
        <v>3850220</v>
      </c>
      <c r="J25" s="509">
        <v>3700220</v>
      </c>
      <c r="K25" s="510">
        <v>3</v>
      </c>
      <c r="L25" s="511" t="s">
        <v>747</v>
      </c>
      <c r="M25" s="512" t="s">
        <v>28</v>
      </c>
      <c r="N25" s="494"/>
      <c r="O25" s="494"/>
      <c r="P25" s="494"/>
      <c r="Q25" s="494"/>
    </row>
    <row r="26" spans="1:17" s="134" customFormat="1" ht="38.25" x14ac:dyDescent="0.2">
      <c r="A26" s="502">
        <v>24</v>
      </c>
      <c r="B26" s="503" t="s">
        <v>141</v>
      </c>
      <c r="C26" s="504">
        <v>106.65</v>
      </c>
      <c r="D26" s="505">
        <v>34000</v>
      </c>
      <c r="E26" s="504">
        <v>1.44</v>
      </c>
      <c r="F26" s="506">
        <v>288000</v>
      </c>
      <c r="G26" s="507">
        <f t="shared" si="0"/>
        <v>3626100</v>
      </c>
      <c r="H26" s="508">
        <v>36700</v>
      </c>
      <c r="I26" s="508">
        <f t="shared" si="2"/>
        <v>3914100</v>
      </c>
      <c r="J26" s="509">
        <v>3764100</v>
      </c>
      <c r="K26" s="510">
        <v>3</v>
      </c>
      <c r="L26" s="511" t="s">
        <v>747</v>
      </c>
      <c r="M26" s="512" t="s">
        <v>28</v>
      </c>
      <c r="N26" s="494"/>
      <c r="O26" s="494"/>
      <c r="P26" s="494"/>
      <c r="Q26" s="494"/>
    </row>
    <row r="27" spans="1:17" s="134" customFormat="1" ht="38.25" x14ac:dyDescent="0.2">
      <c r="A27" s="502">
        <v>25</v>
      </c>
      <c r="B27" s="503" t="s">
        <v>145</v>
      </c>
      <c r="C27" s="504">
        <v>106.65</v>
      </c>
      <c r="D27" s="505">
        <v>34000</v>
      </c>
      <c r="E27" s="504">
        <v>1.45</v>
      </c>
      <c r="F27" s="506">
        <v>290000</v>
      </c>
      <c r="G27" s="507">
        <f t="shared" si="0"/>
        <v>3626100</v>
      </c>
      <c r="H27" s="508">
        <v>36719</v>
      </c>
      <c r="I27" s="508">
        <f t="shared" si="2"/>
        <v>3916100</v>
      </c>
      <c r="J27" s="509">
        <v>3766100</v>
      </c>
      <c r="K27" s="510">
        <v>3</v>
      </c>
      <c r="L27" s="511" t="s">
        <v>747</v>
      </c>
      <c r="M27" s="512" t="s">
        <v>28</v>
      </c>
      <c r="N27" s="494"/>
      <c r="O27" s="494"/>
      <c r="P27" s="494"/>
      <c r="Q27" s="494"/>
    </row>
    <row r="28" spans="1:17" s="134" customFormat="1" ht="38.25" x14ac:dyDescent="0.2">
      <c r="A28" s="502">
        <v>26</v>
      </c>
      <c r="B28" s="503" t="s">
        <v>144</v>
      </c>
      <c r="C28" s="504">
        <v>107.11</v>
      </c>
      <c r="D28" s="505">
        <v>34000</v>
      </c>
      <c r="E28" s="504">
        <v>1.71</v>
      </c>
      <c r="F28" s="506">
        <v>342000</v>
      </c>
      <c r="G28" s="507">
        <f t="shared" si="0"/>
        <v>3641740</v>
      </c>
      <c r="H28" s="508">
        <v>37193</v>
      </c>
      <c r="I28" s="508">
        <f t="shared" si="2"/>
        <v>3983740</v>
      </c>
      <c r="J28" s="509">
        <v>3833740</v>
      </c>
      <c r="K28" s="510">
        <v>3</v>
      </c>
      <c r="L28" s="514" t="s">
        <v>747</v>
      </c>
      <c r="M28" s="512" t="s">
        <v>28</v>
      </c>
      <c r="N28" s="494"/>
      <c r="O28" s="494"/>
      <c r="P28" s="494"/>
      <c r="Q28" s="494"/>
    </row>
    <row r="29" spans="1:17" s="501" customFormat="1" x14ac:dyDescent="0.25">
      <c r="A29" s="1098" t="s">
        <v>1067</v>
      </c>
      <c r="B29" s="1098"/>
      <c r="C29" s="495">
        <f>SUM(C3:C28)</f>
        <v>2783.6600000000003</v>
      </c>
      <c r="D29" s="495"/>
      <c r="E29" s="495"/>
      <c r="F29" s="72"/>
      <c r="G29" s="497"/>
      <c r="H29" s="462"/>
      <c r="I29" s="462">
        <f>SUM(I3:I28)</f>
        <v>97566440</v>
      </c>
      <c r="J29" s="515">
        <f>SUM(J3:J28)</f>
        <v>93666440</v>
      </c>
      <c r="K29" s="516"/>
      <c r="L29" s="517"/>
      <c r="M29" s="518"/>
      <c r="N29" s="518"/>
      <c r="O29" s="518"/>
      <c r="P29" s="518"/>
      <c r="Q29" s="518"/>
    </row>
  </sheetData>
  <autoFilter ref="A2:Q2"/>
  <mergeCells count="2">
    <mergeCell ref="A1:I1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zoomScale="75" zoomScaleNormal="75" workbookViewId="0">
      <selection activeCell="D5" sqref="D5:F6"/>
    </sheetView>
  </sheetViews>
  <sheetFormatPr defaultRowHeight="15.75" x14ac:dyDescent="0.25"/>
  <cols>
    <col min="1" max="1" width="15.42578125" style="9" customWidth="1"/>
    <col min="2" max="2" width="24" style="9" customWidth="1"/>
    <col min="3" max="3" width="40.42578125" style="855" customWidth="1"/>
    <col min="4" max="5" width="15.42578125" style="4" customWidth="1"/>
    <col min="6" max="6" width="18.28515625" style="4" customWidth="1"/>
    <col min="7" max="7" width="15.42578125" style="7" customWidth="1"/>
    <col min="8" max="12" width="15.42578125" style="4" customWidth="1"/>
    <col min="13" max="13" width="25" style="4" customWidth="1"/>
    <col min="14" max="14" width="32.5703125" style="4" customWidth="1"/>
    <col min="15" max="15" width="15.42578125" customWidth="1"/>
  </cols>
  <sheetData>
    <row r="1" spans="1:14" ht="15.75" customHeight="1" x14ac:dyDescent="0.25">
      <c r="A1" s="913" t="s">
        <v>1265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</row>
    <row r="2" spans="1:14" ht="15.75" customHeight="1" x14ac:dyDescent="0.25">
      <c r="A2" s="914" t="s">
        <v>1578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</row>
    <row r="3" spans="1:14" s="1" customFormat="1" ht="15.75" customHeight="1" x14ac:dyDescent="0.25">
      <c r="A3" s="908" t="s">
        <v>0</v>
      </c>
      <c r="B3" s="909" t="s">
        <v>1069</v>
      </c>
      <c r="C3" s="908" t="s">
        <v>1</v>
      </c>
      <c r="D3" s="915" t="s">
        <v>2</v>
      </c>
      <c r="E3" s="908" t="s">
        <v>3</v>
      </c>
      <c r="F3" s="908" t="s">
        <v>4</v>
      </c>
      <c r="G3" s="909" t="s">
        <v>5</v>
      </c>
      <c r="H3" s="909" t="s">
        <v>9</v>
      </c>
      <c r="I3" s="909" t="s">
        <v>6</v>
      </c>
      <c r="J3" s="909" t="s">
        <v>7</v>
      </c>
      <c r="K3" s="909" t="s">
        <v>8</v>
      </c>
      <c r="L3" s="908" t="s">
        <v>10</v>
      </c>
      <c r="M3" s="909" t="s">
        <v>11</v>
      </c>
      <c r="N3" s="909" t="s">
        <v>12</v>
      </c>
    </row>
    <row r="4" spans="1:14" s="1" customFormat="1" ht="68.25" customHeight="1" x14ac:dyDescent="0.25">
      <c r="A4" s="908"/>
      <c r="B4" s="910"/>
      <c r="C4" s="908"/>
      <c r="D4" s="916"/>
      <c r="E4" s="908"/>
      <c r="F4" s="908"/>
      <c r="G4" s="910"/>
      <c r="H4" s="910"/>
      <c r="I4" s="910"/>
      <c r="J4" s="910"/>
      <c r="K4" s="910"/>
      <c r="L4" s="908"/>
      <c r="M4" s="910"/>
      <c r="N4" s="910"/>
    </row>
    <row r="5" spans="1:14" s="1" customFormat="1" ht="68.25" customHeight="1" x14ac:dyDescent="0.25">
      <c r="A5" s="851">
        <v>1</v>
      </c>
      <c r="B5" s="850" t="s">
        <v>1070</v>
      </c>
      <c r="C5" s="851" t="s">
        <v>1638</v>
      </c>
      <c r="D5" s="856">
        <v>214.9</v>
      </c>
      <c r="E5" s="857"/>
      <c r="F5" s="857"/>
      <c r="G5" s="858"/>
      <c r="H5" s="858"/>
      <c r="I5" s="858"/>
      <c r="J5" s="858"/>
      <c r="K5" s="858"/>
      <c r="L5" s="857"/>
      <c r="M5" s="858"/>
      <c r="N5" s="858"/>
    </row>
    <row r="6" spans="1:14" ht="63" x14ac:dyDescent="0.25">
      <c r="A6" s="3">
        <v>2</v>
      </c>
      <c r="B6" s="22" t="s">
        <v>1070</v>
      </c>
      <c r="C6" s="852" t="s">
        <v>13</v>
      </c>
      <c r="D6" s="20">
        <v>612.79999999999995</v>
      </c>
      <c r="E6" s="21">
        <v>14360.313315926895</v>
      </c>
      <c r="F6" s="21">
        <v>8800000</v>
      </c>
      <c r="G6" s="13" t="s">
        <v>28</v>
      </c>
      <c r="H6" s="16"/>
      <c r="I6" s="2"/>
      <c r="J6" s="2"/>
      <c r="K6" s="2"/>
      <c r="L6" s="22">
        <v>5</v>
      </c>
      <c r="M6" s="22"/>
      <c r="N6" s="2"/>
    </row>
    <row r="7" spans="1:14" ht="74.25" customHeight="1" x14ac:dyDescent="0.25">
      <c r="A7" s="909">
        <v>3</v>
      </c>
      <c r="B7" s="902" t="s">
        <v>1070</v>
      </c>
      <c r="C7" s="853" t="s">
        <v>14</v>
      </c>
      <c r="D7" s="24">
        <v>1157</v>
      </c>
      <c r="E7" s="14"/>
      <c r="F7" s="912">
        <v>9750000</v>
      </c>
      <c r="G7" s="905" t="s">
        <v>1551</v>
      </c>
      <c r="H7" s="2"/>
      <c r="I7" s="2"/>
      <c r="J7" s="2"/>
      <c r="K7" s="2"/>
      <c r="L7" s="902">
        <v>2</v>
      </c>
      <c r="M7" s="902" t="s">
        <v>1268</v>
      </c>
      <c r="N7" s="902" t="s">
        <v>1442</v>
      </c>
    </row>
    <row r="8" spans="1:14" ht="75.75" customHeight="1" x14ac:dyDescent="0.25">
      <c r="A8" s="911"/>
      <c r="B8" s="903"/>
      <c r="C8" s="853" t="s">
        <v>15</v>
      </c>
      <c r="D8" s="24">
        <v>303</v>
      </c>
      <c r="E8" s="5"/>
      <c r="F8" s="912"/>
      <c r="G8" s="906"/>
      <c r="H8" s="2"/>
      <c r="I8" s="2"/>
      <c r="J8" s="2"/>
      <c r="K8" s="2"/>
      <c r="L8" s="903"/>
      <c r="M8" s="903"/>
      <c r="N8" s="903"/>
    </row>
    <row r="9" spans="1:14" ht="50.25" customHeight="1" x14ac:dyDescent="0.25">
      <c r="A9" s="910"/>
      <c r="B9" s="904"/>
      <c r="C9" s="853" t="s">
        <v>16</v>
      </c>
      <c r="D9" s="24">
        <v>77.099999999999994</v>
      </c>
      <c r="E9" s="14"/>
      <c r="F9" s="25">
        <v>1500000</v>
      </c>
      <c r="G9" s="907"/>
      <c r="H9" s="2"/>
      <c r="I9" s="2"/>
      <c r="J9" s="2"/>
      <c r="K9" s="2"/>
      <c r="L9" s="904"/>
      <c r="M9" s="904"/>
      <c r="N9" s="904"/>
    </row>
    <row r="10" spans="1:14" ht="51" customHeight="1" x14ac:dyDescent="0.25">
      <c r="A10" s="3">
        <v>4</v>
      </c>
      <c r="B10" s="22" t="s">
        <v>1070</v>
      </c>
      <c r="C10" s="852" t="s">
        <v>17</v>
      </c>
      <c r="D10" s="24">
        <v>186.9</v>
      </c>
      <c r="E10" s="26">
        <v>84805</v>
      </c>
      <c r="F10" s="27">
        <v>15850000</v>
      </c>
      <c r="G10" s="8" t="s">
        <v>30</v>
      </c>
      <c r="H10" s="16"/>
      <c r="I10" s="2" t="s">
        <v>1286</v>
      </c>
      <c r="J10" s="2" t="s">
        <v>1428</v>
      </c>
      <c r="K10" s="16"/>
      <c r="L10" s="22">
        <v>1</v>
      </c>
      <c r="M10" s="22"/>
      <c r="N10" s="2"/>
    </row>
    <row r="11" spans="1:14" ht="47.25" x14ac:dyDescent="0.25">
      <c r="A11" s="3">
        <v>5</v>
      </c>
      <c r="B11" s="22" t="s">
        <v>1070</v>
      </c>
      <c r="C11" s="852" t="s">
        <v>18</v>
      </c>
      <c r="D11" s="29">
        <v>73.900000000000006</v>
      </c>
      <c r="E11" s="28">
        <v>53451</v>
      </c>
      <c r="F11" s="27">
        <v>3752500</v>
      </c>
      <c r="G11" s="8" t="s">
        <v>30</v>
      </c>
      <c r="H11" s="628">
        <v>43186</v>
      </c>
      <c r="I11" s="2" t="s">
        <v>1348</v>
      </c>
      <c r="J11" s="2" t="s">
        <v>1349</v>
      </c>
      <c r="K11" s="16"/>
      <c r="L11" s="22">
        <v>2</v>
      </c>
      <c r="M11" s="22"/>
      <c r="N11" s="2"/>
    </row>
    <row r="12" spans="1:14" ht="69.75" customHeight="1" x14ac:dyDescent="0.25">
      <c r="A12" s="3">
        <v>6</v>
      </c>
      <c r="B12" s="22" t="s">
        <v>1070</v>
      </c>
      <c r="C12" s="852" t="s">
        <v>19</v>
      </c>
      <c r="D12" s="29">
        <v>14.66</v>
      </c>
      <c r="E12" s="30">
        <v>34106</v>
      </c>
      <c r="F12" s="27">
        <v>500000</v>
      </c>
      <c r="G12" s="13" t="s">
        <v>28</v>
      </c>
      <c r="H12" s="2"/>
      <c r="I12" s="2"/>
      <c r="J12" s="2"/>
      <c r="K12" s="2"/>
      <c r="L12" s="22">
        <v>5</v>
      </c>
      <c r="M12" s="22" t="s">
        <v>1496</v>
      </c>
      <c r="N12" s="2"/>
    </row>
    <row r="13" spans="1:14" ht="69.75" customHeight="1" x14ac:dyDescent="0.25">
      <c r="A13" s="3">
        <v>7</v>
      </c>
      <c r="B13" s="22" t="s">
        <v>1070</v>
      </c>
      <c r="C13" s="852" t="s">
        <v>1497</v>
      </c>
      <c r="D13" s="29">
        <v>47.8</v>
      </c>
      <c r="E13" s="30">
        <v>62552</v>
      </c>
      <c r="F13" s="27">
        <v>2990000</v>
      </c>
      <c r="G13" s="559" t="s">
        <v>123</v>
      </c>
      <c r="H13" s="16">
        <v>43542</v>
      </c>
      <c r="I13" s="2" t="s">
        <v>1286</v>
      </c>
      <c r="J13" s="2" t="s">
        <v>1629</v>
      </c>
      <c r="K13" s="2"/>
      <c r="L13" s="22" t="s">
        <v>1511</v>
      </c>
      <c r="M13" s="22" t="s">
        <v>1498</v>
      </c>
      <c r="N13" s="2" t="s">
        <v>1499</v>
      </c>
    </row>
    <row r="14" spans="1:14" ht="52.5" customHeight="1" x14ac:dyDescent="0.25">
      <c r="A14" s="3">
        <v>8</v>
      </c>
      <c r="B14" s="22" t="s">
        <v>1070</v>
      </c>
      <c r="C14" s="852" t="s">
        <v>20</v>
      </c>
      <c r="D14" s="29">
        <v>2262</v>
      </c>
      <c r="E14" s="30"/>
      <c r="F14" s="27">
        <v>400000</v>
      </c>
      <c r="G14" s="8" t="s">
        <v>30</v>
      </c>
      <c r="H14" s="16">
        <v>43396</v>
      </c>
      <c r="I14" s="2" t="s">
        <v>1548</v>
      </c>
      <c r="J14" s="2" t="s">
        <v>158</v>
      </c>
      <c r="K14" s="2"/>
      <c r="L14" s="22">
        <v>5</v>
      </c>
      <c r="M14" s="22" t="s">
        <v>1269</v>
      </c>
      <c r="N14" s="2"/>
    </row>
    <row r="15" spans="1:14" ht="52.5" customHeight="1" x14ac:dyDescent="0.25">
      <c r="A15" s="3">
        <v>9</v>
      </c>
      <c r="B15" s="22" t="s">
        <v>1070</v>
      </c>
      <c r="C15" s="852" t="s">
        <v>1560</v>
      </c>
      <c r="D15" s="782">
        <v>45.1</v>
      </c>
      <c r="E15" s="57">
        <f>F15/D15</f>
        <v>48780.487804878045</v>
      </c>
      <c r="F15" s="27">
        <v>2200000</v>
      </c>
      <c r="G15" s="559" t="s">
        <v>123</v>
      </c>
      <c r="H15" s="16">
        <v>43542</v>
      </c>
      <c r="I15" s="2" t="s">
        <v>1286</v>
      </c>
      <c r="J15" s="2" t="s">
        <v>1629</v>
      </c>
      <c r="K15" s="2"/>
      <c r="L15" s="22" t="s">
        <v>1511</v>
      </c>
      <c r="M15" s="473" t="s">
        <v>1347</v>
      </c>
      <c r="N15" s="637" t="s">
        <v>1499</v>
      </c>
    </row>
    <row r="16" spans="1:14" ht="72.75" customHeight="1" x14ac:dyDescent="0.25">
      <c r="A16" s="3">
        <v>10</v>
      </c>
      <c r="B16" s="22" t="s">
        <v>1070</v>
      </c>
      <c r="C16" s="852" t="s">
        <v>21</v>
      </c>
      <c r="D16" s="29"/>
      <c r="E16" s="28"/>
      <c r="F16" s="28"/>
      <c r="G16" s="13" t="s">
        <v>28</v>
      </c>
      <c r="H16" s="16"/>
      <c r="I16" s="2"/>
      <c r="J16" s="2"/>
      <c r="K16" s="16"/>
      <c r="L16" s="22">
        <v>1</v>
      </c>
      <c r="M16" s="22" t="s">
        <v>1270</v>
      </c>
      <c r="N16" s="902" t="s">
        <v>1576</v>
      </c>
    </row>
    <row r="17" spans="1:14" ht="78.75" x14ac:dyDescent="0.25">
      <c r="A17" s="3">
        <v>11</v>
      </c>
      <c r="B17" s="22" t="s">
        <v>1070</v>
      </c>
      <c r="C17" s="852" t="s">
        <v>22</v>
      </c>
      <c r="D17" s="29">
        <v>203.7</v>
      </c>
      <c r="E17" s="28">
        <v>201276</v>
      </c>
      <c r="F17" s="28">
        <v>41000000</v>
      </c>
      <c r="G17" s="13" t="s">
        <v>28</v>
      </c>
      <c r="H17" s="2"/>
      <c r="I17" s="2"/>
      <c r="J17" s="2"/>
      <c r="K17" s="2"/>
      <c r="L17" s="22">
        <v>1</v>
      </c>
      <c r="M17" s="22" t="s">
        <v>1270</v>
      </c>
      <c r="N17" s="904"/>
    </row>
    <row r="18" spans="1:14" ht="31.5" x14ac:dyDescent="0.25">
      <c r="A18" s="3">
        <v>12</v>
      </c>
      <c r="B18" s="22" t="s">
        <v>1070</v>
      </c>
      <c r="C18" s="852" t="s">
        <v>25</v>
      </c>
      <c r="D18" s="29">
        <v>345.5</v>
      </c>
      <c r="E18" s="2"/>
      <c r="F18" s="2"/>
      <c r="G18" s="22" t="s">
        <v>29</v>
      </c>
      <c r="H18" s="2"/>
      <c r="I18" s="2"/>
      <c r="J18" s="2"/>
      <c r="K18" s="2"/>
      <c r="L18" s="22"/>
      <c r="N18" s="2"/>
    </row>
    <row r="19" spans="1:14" ht="47.25" x14ac:dyDescent="0.25">
      <c r="A19" s="3">
        <v>13</v>
      </c>
      <c r="B19" s="22" t="s">
        <v>1070</v>
      </c>
      <c r="C19" s="852" t="s">
        <v>1256</v>
      </c>
      <c r="D19" s="29">
        <v>460.7</v>
      </c>
      <c r="E19" s="2"/>
      <c r="F19" s="592">
        <v>4000000</v>
      </c>
      <c r="G19" s="13" t="s">
        <v>28</v>
      </c>
      <c r="H19" s="2"/>
      <c r="I19" s="2"/>
      <c r="J19" s="2"/>
      <c r="K19" s="2"/>
      <c r="L19" s="22"/>
      <c r="M19" s="22" t="s">
        <v>1271</v>
      </c>
      <c r="N19" s="2"/>
    </row>
    <row r="20" spans="1:14" ht="75" customHeight="1" x14ac:dyDescent="0.25">
      <c r="A20" s="3">
        <v>14</v>
      </c>
      <c r="B20" s="22" t="s">
        <v>1070</v>
      </c>
      <c r="C20" s="852" t="s">
        <v>26</v>
      </c>
      <c r="D20" s="24">
        <v>360</v>
      </c>
      <c r="E20" s="26">
        <v>83305.555555555562</v>
      </c>
      <c r="F20" s="27">
        <v>29990000</v>
      </c>
      <c r="G20" s="8" t="s">
        <v>30</v>
      </c>
      <c r="H20" s="2"/>
      <c r="I20" s="22" t="s">
        <v>31</v>
      </c>
      <c r="J20" s="22" t="s">
        <v>32</v>
      </c>
      <c r="K20" s="2"/>
      <c r="L20" s="22"/>
      <c r="M20" s="2"/>
      <c r="N20" s="2"/>
    </row>
    <row r="21" spans="1:14" ht="58.5" customHeight="1" x14ac:dyDescent="0.25">
      <c r="A21" s="3">
        <v>15</v>
      </c>
      <c r="B21" s="22" t="s">
        <v>1070</v>
      </c>
      <c r="C21" s="852" t="s">
        <v>27</v>
      </c>
      <c r="D21" s="24">
        <v>214.9</v>
      </c>
      <c r="E21" s="26">
        <v>14890.646812470917</v>
      </c>
      <c r="F21" s="27">
        <v>3200000</v>
      </c>
      <c r="G21" s="8" t="s">
        <v>30</v>
      </c>
      <c r="H21" s="2"/>
      <c r="I21" s="22" t="s">
        <v>31</v>
      </c>
      <c r="J21" s="22" t="s">
        <v>32</v>
      </c>
      <c r="K21" s="2"/>
      <c r="L21" s="22"/>
      <c r="M21" s="2"/>
      <c r="N21" s="2"/>
    </row>
    <row r="22" spans="1:14" ht="31.5" x14ac:dyDescent="0.25">
      <c r="A22" s="908">
        <v>16</v>
      </c>
      <c r="B22" s="917" t="s">
        <v>1071</v>
      </c>
      <c r="C22" s="852" t="s">
        <v>34</v>
      </c>
      <c r="D22" s="24">
        <v>648.9</v>
      </c>
      <c r="E22" s="35">
        <v>7551</v>
      </c>
      <c r="F22" s="36">
        <v>4900000</v>
      </c>
      <c r="G22" s="13" t="s">
        <v>28</v>
      </c>
      <c r="H22" s="2"/>
      <c r="I22" s="2"/>
      <c r="J22" s="2"/>
      <c r="K22" s="552"/>
      <c r="L22" s="22">
        <v>2</v>
      </c>
      <c r="M22" s="455" t="s">
        <v>1272</v>
      </c>
      <c r="N22" s="2"/>
    </row>
    <row r="23" spans="1:14" ht="47.25" x14ac:dyDescent="0.25">
      <c r="A23" s="908"/>
      <c r="B23" s="917"/>
      <c r="C23" s="34" t="s">
        <v>1500</v>
      </c>
      <c r="D23" s="24">
        <v>2683.8</v>
      </c>
      <c r="E23" s="35">
        <v>16581</v>
      </c>
      <c r="F23" s="36">
        <v>44500000</v>
      </c>
      <c r="G23" s="13" t="s">
        <v>28</v>
      </c>
      <c r="H23" s="2"/>
      <c r="I23" s="2"/>
      <c r="J23" s="2"/>
      <c r="K23" s="552"/>
      <c r="L23" s="22">
        <v>2</v>
      </c>
      <c r="M23" s="455" t="s">
        <v>1272</v>
      </c>
      <c r="N23" s="2"/>
    </row>
    <row r="24" spans="1:14" ht="45.75" customHeight="1" x14ac:dyDescent="0.25">
      <c r="A24" s="908"/>
      <c r="B24" s="917"/>
      <c r="C24" s="34" t="s">
        <v>1501</v>
      </c>
      <c r="D24" s="24">
        <v>8.6999999999999993</v>
      </c>
      <c r="E24" s="35"/>
      <c r="F24" s="36"/>
      <c r="G24" s="13" t="s">
        <v>28</v>
      </c>
      <c r="H24" s="2"/>
      <c r="I24" s="2"/>
      <c r="J24" s="2"/>
      <c r="K24" s="552"/>
      <c r="L24" s="22">
        <v>2</v>
      </c>
      <c r="M24" s="455" t="s">
        <v>1272</v>
      </c>
      <c r="N24" s="2"/>
    </row>
    <row r="25" spans="1:14" ht="31.5" x14ac:dyDescent="0.25">
      <c r="A25" s="908"/>
      <c r="B25" s="917"/>
      <c r="C25" s="34" t="s">
        <v>38</v>
      </c>
      <c r="D25" s="38">
        <f>SUM(D22:D24)</f>
        <v>3341.4</v>
      </c>
      <c r="E25" s="20"/>
      <c r="F25" s="38">
        <v>45000000</v>
      </c>
      <c r="G25" s="13" t="s">
        <v>28</v>
      </c>
      <c r="H25" s="2"/>
      <c r="I25" s="2"/>
      <c r="J25" s="2"/>
      <c r="K25" s="552"/>
      <c r="L25" s="22">
        <v>2</v>
      </c>
      <c r="M25" s="2"/>
      <c r="N25" s="2"/>
    </row>
    <row r="26" spans="1:14" ht="31.5" x14ac:dyDescent="0.25">
      <c r="A26" s="908">
        <v>17</v>
      </c>
      <c r="B26" s="917" t="s">
        <v>1072</v>
      </c>
      <c r="C26" s="15" t="s">
        <v>39</v>
      </c>
      <c r="D26" s="24">
        <v>581.70000000000005</v>
      </c>
      <c r="E26" s="26">
        <v>9455</v>
      </c>
      <c r="F26" s="27">
        <v>5500000</v>
      </c>
      <c r="G26" s="8" t="s">
        <v>30</v>
      </c>
      <c r="H26" s="16"/>
      <c r="I26" s="2" t="s">
        <v>101</v>
      </c>
      <c r="J26" s="2" t="s">
        <v>1261</v>
      </c>
      <c r="K26" s="553"/>
      <c r="L26" s="22">
        <v>3</v>
      </c>
      <c r="M26" s="22"/>
      <c r="N26" s="2"/>
    </row>
    <row r="27" spans="1:14" ht="47.25" x14ac:dyDescent="0.25">
      <c r="A27" s="908"/>
      <c r="B27" s="917"/>
      <c r="C27" s="15" t="s">
        <v>1358</v>
      </c>
      <c r="D27" s="24">
        <v>432.9</v>
      </c>
      <c r="E27" s="26">
        <v>10395</v>
      </c>
      <c r="F27" s="27">
        <v>4500000</v>
      </c>
      <c r="G27" s="13" t="s">
        <v>28</v>
      </c>
      <c r="H27" s="16"/>
      <c r="I27" s="2"/>
      <c r="J27" s="2"/>
      <c r="K27" s="553"/>
      <c r="L27" s="22">
        <v>3</v>
      </c>
      <c r="M27" s="22" t="s">
        <v>420</v>
      </c>
      <c r="N27" s="77"/>
    </row>
    <row r="28" spans="1:14" ht="47.25" x14ac:dyDescent="0.25">
      <c r="A28" s="908"/>
      <c r="B28" s="917"/>
      <c r="C28" s="15" t="s">
        <v>41</v>
      </c>
      <c r="D28" s="24">
        <v>379.1</v>
      </c>
      <c r="E28" s="26">
        <v>22949</v>
      </c>
      <c r="F28" s="27">
        <v>8700000</v>
      </c>
      <c r="G28" s="13" t="s">
        <v>28</v>
      </c>
      <c r="H28" s="2"/>
      <c r="I28" s="2"/>
      <c r="J28" s="2"/>
      <c r="K28" s="552"/>
      <c r="L28" s="22">
        <v>3</v>
      </c>
      <c r="M28" s="22" t="s">
        <v>420</v>
      </c>
      <c r="N28" s="2"/>
    </row>
    <row r="29" spans="1:14" ht="47.25" x14ac:dyDescent="0.25">
      <c r="A29" s="908"/>
      <c r="B29" s="917"/>
      <c r="C29" s="15" t="s">
        <v>42</v>
      </c>
      <c r="D29" s="24">
        <v>400.1</v>
      </c>
      <c r="E29" s="26">
        <v>22994</v>
      </c>
      <c r="F29" s="27">
        <v>9200000</v>
      </c>
      <c r="G29" s="13" t="s">
        <v>28</v>
      </c>
      <c r="H29" s="2"/>
      <c r="I29" s="2"/>
      <c r="J29" s="2"/>
      <c r="K29" s="552"/>
      <c r="L29" s="22">
        <v>3</v>
      </c>
      <c r="M29" s="22" t="s">
        <v>420</v>
      </c>
      <c r="N29" s="2"/>
    </row>
    <row r="30" spans="1:14" ht="47.25" x14ac:dyDescent="0.25">
      <c r="A30" s="908"/>
      <c r="B30" s="917"/>
      <c r="C30" s="15" t="s">
        <v>43</v>
      </c>
      <c r="D30" s="24">
        <v>391.8</v>
      </c>
      <c r="E30" s="26">
        <v>22971</v>
      </c>
      <c r="F30" s="27">
        <v>9000000</v>
      </c>
      <c r="G30" s="13" t="s">
        <v>28</v>
      </c>
      <c r="H30" s="2"/>
      <c r="I30" s="2"/>
      <c r="J30" s="2"/>
      <c r="K30" s="552"/>
      <c r="L30" s="22">
        <v>3</v>
      </c>
      <c r="M30" s="22" t="s">
        <v>420</v>
      </c>
      <c r="N30" s="2"/>
    </row>
    <row r="31" spans="1:14" ht="47.25" x14ac:dyDescent="0.25">
      <c r="A31" s="908"/>
      <c r="B31" s="917"/>
      <c r="C31" s="15" t="s">
        <v>44</v>
      </c>
      <c r="D31" s="24">
        <v>426.8</v>
      </c>
      <c r="E31" s="26">
        <v>20501</v>
      </c>
      <c r="F31" s="27">
        <v>8750000</v>
      </c>
      <c r="G31" s="13" t="s">
        <v>28</v>
      </c>
      <c r="H31" s="2"/>
      <c r="I31" s="2"/>
      <c r="J31" s="2"/>
      <c r="K31" s="552"/>
      <c r="L31" s="22">
        <v>3</v>
      </c>
      <c r="M31" s="22" t="s">
        <v>420</v>
      </c>
      <c r="N31" s="2"/>
    </row>
    <row r="32" spans="1:14" ht="47.25" x14ac:dyDescent="0.25">
      <c r="A32" s="908"/>
      <c r="B32" s="917"/>
      <c r="C32" s="15" t="s">
        <v>45</v>
      </c>
      <c r="D32" s="24">
        <v>430.3</v>
      </c>
      <c r="E32" s="26">
        <v>20451</v>
      </c>
      <c r="F32" s="27">
        <v>8800000</v>
      </c>
      <c r="G32" s="13" t="s">
        <v>28</v>
      </c>
      <c r="H32" s="2"/>
      <c r="I32" s="22"/>
      <c r="J32" s="22"/>
      <c r="K32" s="552"/>
      <c r="L32" s="22">
        <v>3</v>
      </c>
      <c r="M32" s="22" t="s">
        <v>420</v>
      </c>
      <c r="N32" s="2"/>
    </row>
    <row r="33" spans="1:14" ht="47.25" x14ac:dyDescent="0.25">
      <c r="A33" s="908"/>
      <c r="B33" s="917"/>
      <c r="C33" s="15" t="s">
        <v>46</v>
      </c>
      <c r="D33" s="24">
        <v>520.29999999999995</v>
      </c>
      <c r="E33" s="26">
        <v>20373</v>
      </c>
      <c r="F33" s="27">
        <v>10600000</v>
      </c>
      <c r="G33" s="13" t="s">
        <v>28</v>
      </c>
      <c r="H33" s="2"/>
      <c r="I33" s="22"/>
      <c r="J33" s="22"/>
      <c r="K33" s="552"/>
      <c r="L33" s="22">
        <v>3</v>
      </c>
      <c r="M33" s="22" t="s">
        <v>420</v>
      </c>
      <c r="N33" s="2"/>
    </row>
    <row r="34" spans="1:14" ht="31.5" x14ac:dyDescent="0.25">
      <c r="A34" s="908"/>
      <c r="B34" s="917"/>
      <c r="C34" s="15" t="s">
        <v>47</v>
      </c>
      <c r="D34" s="38">
        <f>SUM(D27:D33)</f>
        <v>2981.3</v>
      </c>
      <c r="E34" s="43"/>
      <c r="F34" s="43">
        <f>SUM(F27:F33)</f>
        <v>59550000</v>
      </c>
      <c r="G34" s="13" t="s">
        <v>28</v>
      </c>
      <c r="H34" s="2"/>
      <c r="I34" s="2"/>
      <c r="J34" s="2"/>
      <c r="K34" s="552"/>
      <c r="L34" s="22">
        <v>1</v>
      </c>
      <c r="M34" s="2"/>
      <c r="N34" s="2"/>
    </row>
    <row r="35" spans="1:14" ht="47.25" x14ac:dyDescent="0.25">
      <c r="A35" s="908">
        <v>18</v>
      </c>
      <c r="B35" s="917" t="s">
        <v>1073</v>
      </c>
      <c r="C35" s="15" t="s">
        <v>51</v>
      </c>
      <c r="D35" s="41">
        <v>1043.3</v>
      </c>
      <c r="E35" s="40">
        <v>18211</v>
      </c>
      <c r="F35" s="44">
        <v>19000000</v>
      </c>
      <c r="G35" s="559" t="s">
        <v>123</v>
      </c>
      <c r="H35" s="2"/>
      <c r="I35" s="2"/>
      <c r="J35" s="2"/>
      <c r="K35" s="552"/>
      <c r="L35" s="22">
        <v>1</v>
      </c>
      <c r="M35" s="22" t="s">
        <v>1273</v>
      </c>
      <c r="N35" s="2"/>
    </row>
    <row r="36" spans="1:14" ht="31.5" x14ac:dyDescent="0.25">
      <c r="A36" s="908"/>
      <c r="B36" s="917"/>
      <c r="C36" s="15" t="s">
        <v>52</v>
      </c>
      <c r="D36" s="41">
        <v>1204</v>
      </c>
      <c r="E36" s="40">
        <v>18272</v>
      </c>
      <c r="F36" s="44">
        <v>22000000</v>
      </c>
      <c r="G36" s="559" t="s">
        <v>123</v>
      </c>
      <c r="H36" s="2"/>
      <c r="I36" s="2"/>
      <c r="J36" s="2"/>
      <c r="K36" s="552"/>
      <c r="L36" s="22">
        <v>1</v>
      </c>
      <c r="M36" s="22" t="s">
        <v>1273</v>
      </c>
      <c r="N36" s="2"/>
    </row>
    <row r="37" spans="1:14" ht="31.5" x14ac:dyDescent="0.25">
      <c r="A37" s="908"/>
      <c r="B37" s="917"/>
      <c r="C37" s="15" t="s">
        <v>53</v>
      </c>
      <c r="D37" s="41">
        <v>442.7</v>
      </c>
      <c r="E37" s="40">
        <v>15812</v>
      </c>
      <c r="F37" s="44">
        <v>7000000</v>
      </c>
      <c r="G37" s="559" t="s">
        <v>123</v>
      </c>
      <c r="H37" s="2"/>
      <c r="I37" s="2"/>
      <c r="J37" s="2"/>
      <c r="K37" s="552"/>
      <c r="L37" s="22">
        <v>1</v>
      </c>
      <c r="M37" s="22" t="s">
        <v>1273</v>
      </c>
      <c r="N37" s="2"/>
    </row>
    <row r="38" spans="1:14" ht="47.25" x14ac:dyDescent="0.25">
      <c r="A38" s="908"/>
      <c r="B38" s="917"/>
      <c r="C38" s="15" t="s">
        <v>54</v>
      </c>
      <c r="D38" s="41">
        <v>2904.4</v>
      </c>
      <c r="E38" s="40">
        <v>19970</v>
      </c>
      <c r="F38" s="44">
        <v>58000000</v>
      </c>
      <c r="G38" s="559" t="s">
        <v>123</v>
      </c>
      <c r="H38" s="16"/>
      <c r="I38" s="2"/>
      <c r="J38" s="2"/>
      <c r="K38" s="553"/>
      <c r="L38" s="22">
        <v>1</v>
      </c>
      <c r="M38" s="22" t="s">
        <v>1273</v>
      </c>
      <c r="N38" s="2"/>
    </row>
    <row r="39" spans="1:14" ht="47.25" x14ac:dyDescent="0.25">
      <c r="A39" s="908"/>
      <c r="B39" s="917"/>
      <c r="C39" s="15" t="s">
        <v>55</v>
      </c>
      <c r="D39" s="41">
        <v>467.1</v>
      </c>
      <c r="E39" s="40">
        <v>14986</v>
      </c>
      <c r="F39" s="44">
        <v>7000000</v>
      </c>
      <c r="G39" s="559" t="s">
        <v>123</v>
      </c>
      <c r="H39" s="2"/>
      <c r="I39" s="2"/>
      <c r="J39" s="2"/>
      <c r="K39" s="552"/>
      <c r="L39" s="22">
        <v>1</v>
      </c>
      <c r="M39" s="22" t="s">
        <v>1273</v>
      </c>
      <c r="N39" s="2"/>
    </row>
    <row r="40" spans="1:14" ht="47.25" x14ac:dyDescent="0.25">
      <c r="A40" s="908"/>
      <c r="B40" s="917"/>
      <c r="C40" s="15" t="s">
        <v>56</v>
      </c>
      <c r="D40" s="41">
        <v>1606.7</v>
      </c>
      <c r="E40" s="40">
        <v>19917</v>
      </c>
      <c r="F40" s="44">
        <v>32000000</v>
      </c>
      <c r="G40" s="559" t="s">
        <v>123</v>
      </c>
      <c r="H40" s="2"/>
      <c r="I40" s="2"/>
      <c r="J40" s="2"/>
      <c r="K40" s="552"/>
      <c r="L40" s="22">
        <v>1</v>
      </c>
      <c r="M40" s="22" t="s">
        <v>1273</v>
      </c>
      <c r="N40" s="2"/>
    </row>
    <row r="41" spans="1:14" ht="47.25" x14ac:dyDescent="0.25">
      <c r="A41" s="908"/>
      <c r="B41" s="917"/>
      <c r="C41" s="15" t="s">
        <v>57</v>
      </c>
      <c r="D41" s="41">
        <v>1307.0999999999999</v>
      </c>
      <c r="E41" s="40">
        <v>17596</v>
      </c>
      <c r="F41" s="44">
        <v>23000000</v>
      </c>
      <c r="G41" s="559" t="s">
        <v>123</v>
      </c>
      <c r="H41" s="2"/>
      <c r="I41" s="2"/>
      <c r="J41" s="2"/>
      <c r="K41" s="552"/>
      <c r="L41" s="22">
        <v>1</v>
      </c>
      <c r="M41" s="22" t="s">
        <v>1273</v>
      </c>
      <c r="N41" s="2"/>
    </row>
    <row r="42" spans="1:14" ht="31.5" x14ac:dyDescent="0.25">
      <c r="A42" s="908"/>
      <c r="B42" s="917"/>
      <c r="C42" s="15" t="s">
        <v>58</v>
      </c>
      <c r="D42" s="42">
        <v>8975.2999999999993</v>
      </c>
      <c r="E42" s="45">
        <v>18718</v>
      </c>
      <c r="F42" s="39">
        <v>168000000</v>
      </c>
      <c r="G42" s="559" t="s">
        <v>123</v>
      </c>
      <c r="H42" s="2"/>
      <c r="I42" s="2"/>
      <c r="J42" s="2"/>
      <c r="K42" s="552"/>
      <c r="L42" s="22">
        <v>1</v>
      </c>
      <c r="M42" s="2"/>
      <c r="N42" s="2"/>
    </row>
    <row r="43" spans="1:14" ht="47.25" x14ac:dyDescent="0.25">
      <c r="A43" s="908">
        <v>19</v>
      </c>
      <c r="B43" s="917" t="s">
        <v>1074</v>
      </c>
      <c r="C43" s="15" t="s">
        <v>59</v>
      </c>
      <c r="D43" s="41">
        <v>637.9</v>
      </c>
      <c r="E43" s="46">
        <v>29785</v>
      </c>
      <c r="F43" s="26">
        <v>19000000</v>
      </c>
      <c r="G43" s="559" t="s">
        <v>123</v>
      </c>
      <c r="H43" s="2"/>
      <c r="I43" s="2"/>
      <c r="J43" s="2"/>
      <c r="K43" s="552"/>
      <c r="L43" s="22">
        <v>1</v>
      </c>
      <c r="M43" s="22" t="s">
        <v>1273</v>
      </c>
      <c r="N43" s="2"/>
    </row>
    <row r="44" spans="1:14" ht="47.25" x14ac:dyDescent="0.25">
      <c r="A44" s="908"/>
      <c r="B44" s="917"/>
      <c r="C44" s="15" t="s">
        <v>60</v>
      </c>
      <c r="D44" s="41">
        <v>368.3</v>
      </c>
      <c r="E44" s="46">
        <v>29867</v>
      </c>
      <c r="F44" s="26">
        <v>11000000</v>
      </c>
      <c r="G44" s="559" t="s">
        <v>123</v>
      </c>
      <c r="H44" s="2"/>
      <c r="I44" s="2"/>
      <c r="J44" s="2"/>
      <c r="K44" s="552"/>
      <c r="L44" s="22">
        <v>1</v>
      </c>
      <c r="M44" s="22" t="s">
        <v>1273</v>
      </c>
      <c r="N44" s="2"/>
    </row>
    <row r="45" spans="1:14" ht="31.5" x14ac:dyDescent="0.25">
      <c r="A45" s="908"/>
      <c r="B45" s="917"/>
      <c r="C45" s="15" t="s">
        <v>61</v>
      </c>
      <c r="D45" s="41">
        <v>968.5</v>
      </c>
      <c r="E45" s="46">
        <v>29943</v>
      </c>
      <c r="F45" s="26">
        <v>29000000</v>
      </c>
      <c r="G45" s="559" t="s">
        <v>123</v>
      </c>
      <c r="H45" s="2"/>
      <c r="I45" s="2"/>
      <c r="J45" s="2"/>
      <c r="K45" s="552"/>
      <c r="L45" s="22">
        <v>1</v>
      </c>
      <c r="M45" s="22" t="s">
        <v>1274</v>
      </c>
      <c r="N45" s="2"/>
    </row>
    <row r="46" spans="1:14" ht="47.25" x14ac:dyDescent="0.25">
      <c r="A46" s="908"/>
      <c r="B46" s="917"/>
      <c r="C46" s="15" t="s">
        <v>62</v>
      </c>
      <c r="D46" s="41">
        <v>3259.4</v>
      </c>
      <c r="E46" s="46">
        <v>17795</v>
      </c>
      <c r="F46" s="26">
        <v>58000000</v>
      </c>
      <c r="G46" s="559" t="s">
        <v>123</v>
      </c>
      <c r="H46" s="2"/>
      <c r="I46" s="2"/>
      <c r="J46" s="2"/>
      <c r="K46" s="552"/>
      <c r="L46" s="22">
        <v>1</v>
      </c>
      <c r="M46" s="22" t="s">
        <v>1273</v>
      </c>
      <c r="N46" s="2"/>
    </row>
    <row r="47" spans="1:14" ht="31.5" x14ac:dyDescent="0.25">
      <c r="A47" s="908"/>
      <c r="B47" s="917"/>
      <c r="C47" s="15" t="s">
        <v>63</v>
      </c>
      <c r="D47" s="41">
        <v>235.6</v>
      </c>
      <c r="E47" s="46">
        <v>21222</v>
      </c>
      <c r="F47" s="26">
        <v>5000000</v>
      </c>
      <c r="G47" s="559" t="s">
        <v>123</v>
      </c>
      <c r="H47" s="2"/>
      <c r="I47" s="2"/>
      <c r="J47" s="2"/>
      <c r="K47" s="552"/>
      <c r="L47" s="22">
        <v>1</v>
      </c>
      <c r="M47" s="22" t="s">
        <v>1273</v>
      </c>
      <c r="N47" s="2"/>
    </row>
    <row r="48" spans="1:14" ht="47.25" x14ac:dyDescent="0.25">
      <c r="A48" s="908"/>
      <c r="B48" s="917"/>
      <c r="C48" s="15" t="s">
        <v>64</v>
      </c>
      <c r="D48" s="41">
        <v>676.6</v>
      </c>
      <c r="E48" s="46">
        <v>23647.65</v>
      </c>
      <c r="F48" s="26">
        <v>16000000</v>
      </c>
      <c r="G48" s="559" t="s">
        <v>123</v>
      </c>
      <c r="H48" s="2"/>
      <c r="I48" s="2"/>
      <c r="J48" s="2"/>
      <c r="K48" s="552"/>
      <c r="L48" s="22">
        <v>1</v>
      </c>
      <c r="M48" s="22" t="s">
        <v>1273</v>
      </c>
      <c r="N48" s="2"/>
    </row>
    <row r="49" spans="1:14" ht="63" x14ac:dyDescent="0.25">
      <c r="A49" s="908"/>
      <c r="B49" s="917"/>
      <c r="C49" s="15" t="s">
        <v>65</v>
      </c>
      <c r="D49" s="41">
        <v>513.70000000000005</v>
      </c>
      <c r="E49" s="46">
        <v>29199.919999999998</v>
      </c>
      <c r="F49" s="26">
        <v>15000000</v>
      </c>
      <c r="G49" s="559" t="s">
        <v>123</v>
      </c>
      <c r="H49" s="2"/>
      <c r="I49" s="2"/>
      <c r="J49" s="2"/>
      <c r="K49" s="552"/>
      <c r="L49" s="22">
        <v>1</v>
      </c>
      <c r="M49" s="22" t="s">
        <v>1273</v>
      </c>
      <c r="N49" s="2"/>
    </row>
    <row r="50" spans="1:14" ht="31.5" x14ac:dyDescent="0.25">
      <c r="A50" s="908"/>
      <c r="B50" s="917"/>
      <c r="C50" s="15" t="s">
        <v>66</v>
      </c>
      <c r="D50" s="49">
        <v>6660.0000000000009</v>
      </c>
      <c r="E50" s="48">
        <v>22973</v>
      </c>
      <c r="F50" s="49">
        <v>153000000</v>
      </c>
      <c r="G50" s="559" t="s">
        <v>123</v>
      </c>
      <c r="H50" s="2"/>
      <c r="I50" s="2"/>
      <c r="J50" s="2"/>
      <c r="K50" s="552"/>
      <c r="L50" s="22">
        <v>1</v>
      </c>
      <c r="M50" s="2"/>
      <c r="N50" s="2"/>
    </row>
    <row r="51" spans="1:14" ht="37.5" x14ac:dyDescent="0.25">
      <c r="A51" s="908"/>
      <c r="B51" s="917"/>
      <c r="C51" s="17" t="s">
        <v>67</v>
      </c>
      <c r="D51" s="47">
        <v>15635.3</v>
      </c>
      <c r="E51" s="50">
        <v>16629</v>
      </c>
      <c r="F51" s="47">
        <v>260000000</v>
      </c>
      <c r="G51" s="559" t="s">
        <v>123</v>
      </c>
      <c r="H51" s="2"/>
      <c r="I51" s="2"/>
      <c r="J51" s="2"/>
      <c r="K51" s="552"/>
      <c r="L51" s="22">
        <v>1</v>
      </c>
      <c r="M51" s="2"/>
      <c r="N51" s="2"/>
    </row>
    <row r="52" spans="1:14" ht="47.25" x14ac:dyDescent="0.25">
      <c r="A52" s="908">
        <v>20</v>
      </c>
      <c r="B52" s="917" t="s">
        <v>1631</v>
      </c>
      <c r="C52" s="34" t="s">
        <v>68</v>
      </c>
      <c r="D52" s="52">
        <v>617.1</v>
      </c>
      <c r="E52" s="51">
        <v>30789.18</v>
      </c>
      <c r="F52" s="52">
        <v>19000000</v>
      </c>
      <c r="G52" s="13" t="s">
        <v>28</v>
      </c>
      <c r="H52" s="2"/>
      <c r="I52" s="2"/>
      <c r="J52" s="2"/>
      <c r="K52" s="552"/>
      <c r="L52" s="22">
        <v>2</v>
      </c>
      <c r="M52" s="22" t="s">
        <v>1275</v>
      </c>
      <c r="N52" s="2"/>
    </row>
    <row r="53" spans="1:14" ht="31.5" customHeight="1" x14ac:dyDescent="0.25">
      <c r="A53" s="908"/>
      <c r="B53" s="917"/>
      <c r="C53" s="854" t="s">
        <v>69</v>
      </c>
      <c r="D53" s="53">
        <v>10.6</v>
      </c>
      <c r="E53" s="51">
        <f t="shared" ref="E53:E66" si="0">F53/D53</f>
        <v>20000</v>
      </c>
      <c r="F53" s="53">
        <v>212000</v>
      </c>
      <c r="G53" s="13" t="s">
        <v>28</v>
      </c>
      <c r="H53" s="2"/>
      <c r="I53" s="2"/>
      <c r="J53" s="2"/>
      <c r="K53" s="552"/>
      <c r="L53" s="22"/>
      <c r="M53" s="22" t="s">
        <v>1275</v>
      </c>
      <c r="N53" s="2"/>
    </row>
    <row r="54" spans="1:14" ht="31.5" customHeight="1" x14ac:dyDescent="0.25">
      <c r="A54" s="908"/>
      <c r="B54" s="917"/>
      <c r="C54" s="854" t="s">
        <v>70</v>
      </c>
      <c r="D54" s="53">
        <v>51.5</v>
      </c>
      <c r="E54" s="51">
        <f t="shared" si="0"/>
        <v>40000</v>
      </c>
      <c r="F54" s="53">
        <v>2060000</v>
      </c>
      <c r="G54" s="13" t="s">
        <v>28</v>
      </c>
      <c r="H54" s="2"/>
      <c r="I54" s="2"/>
      <c r="J54" s="2"/>
      <c r="K54" s="552"/>
      <c r="L54" s="22"/>
      <c r="M54" s="22" t="s">
        <v>1275</v>
      </c>
      <c r="N54" s="2"/>
    </row>
    <row r="55" spans="1:14" ht="47.25" customHeight="1" x14ac:dyDescent="0.25">
      <c r="A55" s="908"/>
      <c r="B55" s="917"/>
      <c r="C55" s="854" t="s">
        <v>71</v>
      </c>
      <c r="D55" s="53">
        <v>78.5</v>
      </c>
      <c r="E55" s="51">
        <f t="shared" si="0"/>
        <v>40000</v>
      </c>
      <c r="F55" s="53">
        <v>3140000</v>
      </c>
      <c r="G55" s="13" t="s">
        <v>28</v>
      </c>
      <c r="H55" s="2"/>
      <c r="I55" s="2"/>
      <c r="J55" s="2"/>
      <c r="K55" s="552"/>
      <c r="L55" s="22"/>
      <c r="M55" s="2"/>
      <c r="N55" s="2"/>
    </row>
    <row r="56" spans="1:14" ht="47.25" customHeight="1" x14ac:dyDescent="0.25">
      <c r="A56" s="908"/>
      <c r="B56" s="917"/>
      <c r="C56" s="854" t="s">
        <v>72</v>
      </c>
      <c r="D56" s="53">
        <v>62.2</v>
      </c>
      <c r="E56" s="51">
        <f t="shared" si="0"/>
        <v>35000</v>
      </c>
      <c r="F56" s="53">
        <v>2177000</v>
      </c>
      <c r="G56" s="13" t="s">
        <v>28</v>
      </c>
      <c r="H56" s="2"/>
      <c r="I56" s="2"/>
      <c r="J56" s="2"/>
      <c r="K56" s="552"/>
      <c r="L56" s="22"/>
      <c r="M56" s="2"/>
      <c r="N56" s="2"/>
    </row>
    <row r="57" spans="1:14" ht="31.5" customHeight="1" x14ac:dyDescent="0.25">
      <c r="A57" s="908"/>
      <c r="B57" s="917"/>
      <c r="C57" s="854" t="s">
        <v>73</v>
      </c>
      <c r="D57" s="53">
        <v>15.5</v>
      </c>
      <c r="E57" s="51">
        <f t="shared" si="0"/>
        <v>40000</v>
      </c>
      <c r="F57" s="53">
        <v>620000</v>
      </c>
      <c r="G57" s="13" t="s">
        <v>28</v>
      </c>
      <c r="H57" s="2"/>
      <c r="I57" s="2"/>
      <c r="J57" s="2"/>
      <c r="K57" s="552"/>
      <c r="L57" s="22"/>
      <c r="M57" s="2"/>
      <c r="N57" s="2"/>
    </row>
    <row r="58" spans="1:14" ht="31.5" customHeight="1" x14ac:dyDescent="0.25">
      <c r="A58" s="908"/>
      <c r="B58" s="917"/>
      <c r="C58" s="854" t="s">
        <v>74</v>
      </c>
      <c r="D58" s="53">
        <v>15.5</v>
      </c>
      <c r="E58" s="51">
        <f t="shared" si="0"/>
        <v>40000</v>
      </c>
      <c r="F58" s="53">
        <v>620000</v>
      </c>
      <c r="G58" s="13" t="s">
        <v>28</v>
      </c>
      <c r="H58" s="2"/>
      <c r="I58" s="2"/>
      <c r="J58" s="2"/>
      <c r="K58" s="552"/>
      <c r="L58" s="22"/>
      <c r="M58" s="2"/>
      <c r="N58" s="2"/>
    </row>
    <row r="59" spans="1:14" ht="31.5" customHeight="1" x14ac:dyDescent="0.25">
      <c r="A59" s="908"/>
      <c r="B59" s="917"/>
      <c r="C59" s="854" t="s">
        <v>75</v>
      </c>
      <c r="D59" s="53">
        <v>30.9</v>
      </c>
      <c r="E59" s="51">
        <f t="shared" si="0"/>
        <v>40000</v>
      </c>
      <c r="F59" s="53">
        <v>1236000</v>
      </c>
      <c r="G59" s="13" t="s">
        <v>28</v>
      </c>
      <c r="H59" s="2"/>
      <c r="I59" s="2"/>
      <c r="J59" s="2"/>
      <c r="K59" s="552"/>
      <c r="L59" s="22"/>
      <c r="M59" s="2"/>
      <c r="N59" s="2"/>
    </row>
    <row r="60" spans="1:14" ht="31.5" customHeight="1" x14ac:dyDescent="0.25">
      <c r="A60" s="908"/>
      <c r="B60" s="917"/>
      <c r="C60" s="854" t="s">
        <v>76</v>
      </c>
      <c r="D60" s="53">
        <v>15.3</v>
      </c>
      <c r="E60" s="51">
        <f t="shared" si="0"/>
        <v>40000</v>
      </c>
      <c r="F60" s="53">
        <v>612000</v>
      </c>
      <c r="G60" s="13" t="s">
        <v>28</v>
      </c>
      <c r="H60" s="2"/>
      <c r="I60" s="2"/>
      <c r="J60" s="2"/>
      <c r="K60" s="552"/>
      <c r="L60" s="22"/>
      <c r="M60" s="2"/>
      <c r="N60" s="2"/>
    </row>
    <row r="61" spans="1:14" ht="31.5" customHeight="1" x14ac:dyDescent="0.25">
      <c r="A61" s="908"/>
      <c r="B61" s="917"/>
      <c r="C61" s="854" t="s">
        <v>77</v>
      </c>
      <c r="D61" s="53">
        <v>14.1</v>
      </c>
      <c r="E61" s="51">
        <f t="shared" si="0"/>
        <v>40000</v>
      </c>
      <c r="F61" s="53">
        <v>564000</v>
      </c>
      <c r="G61" s="13" t="s">
        <v>28</v>
      </c>
      <c r="H61" s="2"/>
      <c r="I61" s="2"/>
      <c r="J61" s="2"/>
      <c r="K61" s="552"/>
      <c r="L61" s="22"/>
      <c r="M61" s="2"/>
      <c r="N61" s="2"/>
    </row>
    <row r="62" spans="1:14" ht="47.25" customHeight="1" x14ac:dyDescent="0.25">
      <c r="A62" s="908"/>
      <c r="B62" s="917"/>
      <c r="C62" s="854" t="s">
        <v>78</v>
      </c>
      <c r="D62" s="53">
        <v>33.6</v>
      </c>
      <c r="E62" s="51">
        <f t="shared" si="0"/>
        <v>40000</v>
      </c>
      <c r="F62" s="53">
        <v>1344000</v>
      </c>
      <c r="G62" s="13" t="s">
        <v>28</v>
      </c>
      <c r="H62" s="2"/>
      <c r="I62" s="2"/>
      <c r="J62" s="2"/>
      <c r="K62" s="552"/>
      <c r="L62" s="22"/>
      <c r="M62" s="2"/>
      <c r="N62" s="2"/>
    </row>
    <row r="63" spans="1:14" ht="31.5" customHeight="1" x14ac:dyDescent="0.25">
      <c r="A63" s="908"/>
      <c r="B63" s="917"/>
      <c r="C63" s="854" t="s">
        <v>79</v>
      </c>
      <c r="D63" s="53">
        <v>35.4</v>
      </c>
      <c r="E63" s="51">
        <f t="shared" si="0"/>
        <v>20000</v>
      </c>
      <c r="F63" s="53">
        <v>708000</v>
      </c>
      <c r="G63" s="13" t="s">
        <v>28</v>
      </c>
      <c r="H63" s="2"/>
      <c r="I63" s="2"/>
      <c r="J63" s="2"/>
      <c r="K63" s="552"/>
      <c r="L63" s="22"/>
      <c r="M63" s="2"/>
      <c r="N63" s="2"/>
    </row>
    <row r="64" spans="1:14" ht="47.25" customHeight="1" x14ac:dyDescent="0.25">
      <c r="A64" s="908"/>
      <c r="B64" s="917"/>
      <c r="C64" s="854" t="s">
        <v>80</v>
      </c>
      <c r="D64" s="53">
        <v>32.6</v>
      </c>
      <c r="E64" s="51">
        <f t="shared" si="0"/>
        <v>25000</v>
      </c>
      <c r="F64" s="53">
        <v>815000</v>
      </c>
      <c r="G64" s="13" t="s">
        <v>28</v>
      </c>
      <c r="H64" s="2"/>
      <c r="I64" s="2"/>
      <c r="J64" s="2"/>
      <c r="K64" s="552"/>
      <c r="L64" s="22"/>
      <c r="M64" s="2"/>
      <c r="N64" s="2"/>
    </row>
    <row r="65" spans="1:14" ht="31.5" customHeight="1" x14ac:dyDescent="0.25">
      <c r="A65" s="908"/>
      <c r="B65" s="917"/>
      <c r="C65" s="854" t="s">
        <v>81</v>
      </c>
      <c r="D65" s="53">
        <v>35.4</v>
      </c>
      <c r="E65" s="51">
        <f t="shared" si="0"/>
        <v>30000</v>
      </c>
      <c r="F65" s="53">
        <v>1062000</v>
      </c>
      <c r="G65" s="13" t="s">
        <v>28</v>
      </c>
      <c r="H65" s="2"/>
      <c r="I65" s="2"/>
      <c r="J65" s="2"/>
      <c r="K65" s="552"/>
      <c r="L65" s="22"/>
      <c r="M65" s="2"/>
      <c r="N65" s="2"/>
    </row>
    <row r="66" spans="1:14" ht="47.25" customHeight="1" x14ac:dyDescent="0.25">
      <c r="A66" s="908"/>
      <c r="B66" s="917"/>
      <c r="C66" s="854" t="s">
        <v>82</v>
      </c>
      <c r="D66" s="53">
        <v>141.80000000000001</v>
      </c>
      <c r="E66" s="51">
        <f t="shared" si="0"/>
        <v>0</v>
      </c>
      <c r="F66" s="53"/>
      <c r="G66" s="13" t="s">
        <v>28</v>
      </c>
      <c r="H66" s="2"/>
      <c r="I66" s="2"/>
      <c r="J66" s="2"/>
      <c r="K66" s="552"/>
      <c r="L66" s="22"/>
      <c r="M66" s="2"/>
      <c r="N66" s="2"/>
    </row>
    <row r="67" spans="1:14" ht="47.25" x14ac:dyDescent="0.25">
      <c r="A67" s="908"/>
      <c r="B67" s="917"/>
      <c r="C67" s="34" t="s">
        <v>83</v>
      </c>
      <c r="D67" s="52">
        <v>572.90000000000009</v>
      </c>
      <c r="E67" s="51">
        <v>26182.58</v>
      </c>
      <c r="F67" s="52">
        <v>15000000</v>
      </c>
      <c r="G67" s="13" t="s">
        <v>28</v>
      </c>
      <c r="H67" s="2"/>
      <c r="I67" s="2"/>
      <c r="J67" s="2"/>
      <c r="K67" s="552"/>
      <c r="L67" s="22">
        <v>2</v>
      </c>
      <c r="M67" s="22" t="s">
        <v>1275</v>
      </c>
      <c r="N67" s="2"/>
    </row>
    <row r="68" spans="1:14" ht="47.25" x14ac:dyDescent="0.25">
      <c r="A68" s="908"/>
      <c r="B68" s="917"/>
      <c r="C68" s="34" t="s">
        <v>84</v>
      </c>
      <c r="D68" s="52">
        <v>595.6</v>
      </c>
      <c r="E68" s="51">
        <v>16789.79</v>
      </c>
      <c r="F68" s="52">
        <v>10000000</v>
      </c>
      <c r="G68" s="13" t="s">
        <v>28</v>
      </c>
      <c r="H68" s="2"/>
      <c r="I68" s="849"/>
      <c r="J68" s="2"/>
      <c r="K68" s="552"/>
      <c r="L68" s="22">
        <v>2</v>
      </c>
      <c r="M68" s="22" t="s">
        <v>1276</v>
      </c>
      <c r="N68" s="2"/>
    </row>
    <row r="69" spans="1:14" ht="31.5" x14ac:dyDescent="0.25">
      <c r="A69" s="908"/>
      <c r="B69" s="917"/>
      <c r="C69" s="34" t="s">
        <v>85</v>
      </c>
      <c r="D69" s="45">
        <v>1785.6</v>
      </c>
      <c r="E69" s="42">
        <f>F69/D69</f>
        <v>24641.577060931901</v>
      </c>
      <c r="F69" s="45">
        <f>F52+F67+F68</f>
        <v>44000000</v>
      </c>
      <c r="G69" s="13" t="s">
        <v>28</v>
      </c>
      <c r="H69" s="2"/>
      <c r="I69" s="2"/>
      <c r="J69" s="2"/>
      <c r="K69" s="552"/>
      <c r="L69" s="22">
        <v>2</v>
      </c>
      <c r="M69" s="2"/>
      <c r="N69" s="2"/>
    </row>
    <row r="70" spans="1:14" ht="47.25" x14ac:dyDescent="0.25">
      <c r="A70" s="908">
        <v>21</v>
      </c>
      <c r="B70" s="917" t="s">
        <v>1632</v>
      </c>
      <c r="C70" s="34" t="s">
        <v>86</v>
      </c>
      <c r="D70" s="921">
        <v>2786.5</v>
      </c>
      <c r="E70" s="924">
        <v>17944</v>
      </c>
      <c r="F70" s="921">
        <v>50000000</v>
      </c>
      <c r="G70" s="918" t="s">
        <v>28</v>
      </c>
      <c r="H70" s="2"/>
      <c r="I70" s="2"/>
      <c r="J70" s="2"/>
      <c r="K70" s="552"/>
      <c r="L70" s="22">
        <v>2</v>
      </c>
      <c r="M70" s="22" t="s">
        <v>1275</v>
      </c>
      <c r="N70" s="2"/>
    </row>
    <row r="71" spans="1:14" ht="78.75" x14ac:dyDescent="0.25">
      <c r="A71" s="908"/>
      <c r="B71" s="917"/>
      <c r="C71" s="34" t="s">
        <v>1561</v>
      </c>
      <c r="D71" s="922"/>
      <c r="E71" s="925"/>
      <c r="F71" s="922"/>
      <c r="G71" s="919"/>
      <c r="H71" s="2"/>
      <c r="I71" s="2"/>
      <c r="J71" s="2"/>
      <c r="K71" s="552"/>
      <c r="L71" s="22">
        <v>2</v>
      </c>
      <c r="M71" s="22" t="s">
        <v>1275</v>
      </c>
      <c r="N71" s="2"/>
    </row>
    <row r="72" spans="1:14" ht="63" x14ac:dyDescent="0.25">
      <c r="A72" s="908"/>
      <c r="B72" s="917"/>
      <c r="C72" s="15" t="s">
        <v>87</v>
      </c>
      <c r="D72" s="922"/>
      <c r="E72" s="925"/>
      <c r="F72" s="922"/>
      <c r="G72" s="919"/>
      <c r="H72" s="2"/>
      <c r="I72" s="2"/>
      <c r="J72" s="2"/>
      <c r="K72" s="552"/>
      <c r="L72" s="22">
        <v>2</v>
      </c>
      <c r="M72" s="22" t="s">
        <v>1275</v>
      </c>
      <c r="N72" s="2"/>
    </row>
    <row r="73" spans="1:14" ht="63" x14ac:dyDescent="0.25">
      <c r="A73" s="908"/>
      <c r="B73" s="917"/>
      <c r="C73" s="15" t="s">
        <v>88</v>
      </c>
      <c r="D73" s="923"/>
      <c r="E73" s="926"/>
      <c r="F73" s="923"/>
      <c r="G73" s="920"/>
      <c r="H73" s="2"/>
      <c r="I73" s="2"/>
      <c r="J73" s="2"/>
      <c r="K73" s="552"/>
      <c r="L73" s="22">
        <v>2</v>
      </c>
      <c r="M73" s="22" t="s">
        <v>1275</v>
      </c>
      <c r="N73" s="2"/>
    </row>
    <row r="74" spans="1:14" ht="63" x14ac:dyDescent="0.25">
      <c r="A74" s="3">
        <v>22</v>
      </c>
      <c r="B74" s="22" t="s">
        <v>1633</v>
      </c>
      <c r="C74" s="15" t="s">
        <v>1159</v>
      </c>
      <c r="D74" s="52">
        <v>2522.8000000000002</v>
      </c>
      <c r="E74" s="51">
        <v>17837.32</v>
      </c>
      <c r="F74" s="52">
        <v>45000000</v>
      </c>
      <c r="G74" s="13" t="s">
        <v>28</v>
      </c>
      <c r="H74" s="16"/>
      <c r="I74" s="2"/>
      <c r="J74" s="2"/>
      <c r="K74" s="552"/>
      <c r="L74" s="22">
        <v>2</v>
      </c>
      <c r="M74" s="22" t="s">
        <v>1275</v>
      </c>
      <c r="N74" s="2"/>
    </row>
    <row r="75" spans="1:14" ht="63" x14ac:dyDescent="0.25">
      <c r="A75" s="3">
        <v>21</v>
      </c>
      <c r="B75" s="22" t="s">
        <v>1634</v>
      </c>
      <c r="C75" s="15" t="s">
        <v>89</v>
      </c>
      <c r="D75" s="52">
        <v>284.2</v>
      </c>
      <c r="E75" s="51">
        <v>20056.3</v>
      </c>
      <c r="F75" s="52">
        <v>5700000</v>
      </c>
      <c r="G75" s="8" t="s">
        <v>30</v>
      </c>
      <c r="H75" s="628">
        <v>43397</v>
      </c>
      <c r="I75" s="2" t="s">
        <v>101</v>
      </c>
      <c r="J75" s="2" t="s">
        <v>158</v>
      </c>
      <c r="K75" s="552"/>
      <c r="L75" s="22">
        <v>2</v>
      </c>
      <c r="M75" s="22" t="s">
        <v>1275</v>
      </c>
      <c r="N75" s="2"/>
    </row>
    <row r="76" spans="1:14" ht="63.75" customHeight="1" x14ac:dyDescent="0.25">
      <c r="A76" s="3">
        <v>22</v>
      </c>
      <c r="B76" s="22" t="s">
        <v>1635</v>
      </c>
      <c r="C76" s="15" t="s">
        <v>90</v>
      </c>
      <c r="D76" s="51">
        <v>295.7</v>
      </c>
      <c r="E76" s="51">
        <v>19952.650000000001</v>
      </c>
      <c r="F76" s="52">
        <v>5900000</v>
      </c>
      <c r="G76" s="13" t="s">
        <v>28</v>
      </c>
      <c r="H76" s="2"/>
      <c r="I76" s="2"/>
      <c r="J76" s="2"/>
      <c r="K76" s="552"/>
      <c r="L76" s="22">
        <v>2</v>
      </c>
      <c r="M76" s="22" t="s">
        <v>1275</v>
      </c>
      <c r="N76" s="2"/>
    </row>
    <row r="77" spans="1:14" ht="63" x14ac:dyDescent="0.25">
      <c r="A77" s="3">
        <v>23</v>
      </c>
      <c r="B77" s="22" t="s">
        <v>1078</v>
      </c>
      <c r="C77" s="15" t="s">
        <v>91</v>
      </c>
      <c r="D77" s="51">
        <v>280.8</v>
      </c>
      <c r="E77" s="51">
        <v>19943.02</v>
      </c>
      <c r="F77" s="52">
        <v>5600000</v>
      </c>
      <c r="G77" s="8" t="s">
        <v>30</v>
      </c>
      <c r="H77" s="16">
        <v>43493</v>
      </c>
      <c r="I77" s="2" t="s">
        <v>1286</v>
      </c>
      <c r="J77" s="2" t="s">
        <v>1584</v>
      </c>
      <c r="K77" s="552"/>
      <c r="L77" s="22">
        <v>2</v>
      </c>
      <c r="M77" s="22" t="s">
        <v>1275</v>
      </c>
      <c r="N77" s="2"/>
    </row>
    <row r="78" spans="1:14" ht="63" x14ac:dyDescent="0.25">
      <c r="A78" s="3">
        <v>24</v>
      </c>
      <c r="B78" s="22" t="s">
        <v>1634</v>
      </c>
      <c r="C78" s="15" t="s">
        <v>92</v>
      </c>
      <c r="D78" s="51">
        <v>296.2</v>
      </c>
      <c r="E78" s="51">
        <v>19918.97</v>
      </c>
      <c r="F78" s="52">
        <v>5900000</v>
      </c>
      <c r="G78" s="13" t="s">
        <v>28</v>
      </c>
      <c r="H78" s="2"/>
      <c r="I78" s="2"/>
      <c r="J78" s="2"/>
      <c r="K78" s="552"/>
      <c r="L78" s="22">
        <v>2</v>
      </c>
      <c r="M78" s="22" t="s">
        <v>1275</v>
      </c>
      <c r="N78" s="2"/>
    </row>
    <row r="79" spans="1:14" ht="63" x14ac:dyDescent="0.25">
      <c r="A79" s="3">
        <v>25</v>
      </c>
      <c r="B79" s="22" t="s">
        <v>1634</v>
      </c>
      <c r="C79" s="15" t="s">
        <v>93</v>
      </c>
      <c r="D79" s="51">
        <v>281.89999999999998</v>
      </c>
      <c r="E79" s="51">
        <v>19865.2</v>
      </c>
      <c r="F79" s="52">
        <v>5600000</v>
      </c>
      <c r="G79" s="13" t="s">
        <v>28</v>
      </c>
      <c r="H79" s="2"/>
      <c r="I79" s="2"/>
      <c r="J79" s="2"/>
      <c r="K79" s="552"/>
      <c r="L79" s="22">
        <v>2</v>
      </c>
      <c r="M79" s="22" t="s">
        <v>1275</v>
      </c>
      <c r="N79" s="2"/>
    </row>
    <row r="80" spans="1:14" ht="86.25" customHeight="1" x14ac:dyDescent="0.25">
      <c r="A80" s="845">
        <v>26</v>
      </c>
      <c r="B80" s="835" t="s">
        <v>1636</v>
      </c>
      <c r="C80" s="15" t="s">
        <v>1637</v>
      </c>
      <c r="D80" s="846">
        <v>18906.7</v>
      </c>
      <c r="E80" s="846">
        <f>F80/D80</f>
        <v>16925.216986570897</v>
      </c>
      <c r="F80" s="847">
        <v>320000000</v>
      </c>
      <c r="G80" s="833" t="s">
        <v>28</v>
      </c>
      <c r="H80" s="834"/>
      <c r="I80" s="834"/>
      <c r="J80" s="834"/>
      <c r="K80" s="848"/>
      <c r="L80" s="832"/>
      <c r="M80" s="832"/>
      <c r="N80" s="834"/>
    </row>
    <row r="81" spans="1:14" ht="31.5" customHeight="1" x14ac:dyDescent="0.25">
      <c r="A81" s="908">
        <v>27</v>
      </c>
      <c r="B81" s="917" t="s">
        <v>1079</v>
      </c>
      <c r="C81" s="15" t="s">
        <v>95</v>
      </c>
      <c r="D81" s="24">
        <v>263.89999999999998</v>
      </c>
      <c r="E81" s="26">
        <v>79575.600000000006</v>
      </c>
      <c r="F81" s="26">
        <v>21000000</v>
      </c>
      <c r="G81" s="13" t="s">
        <v>28</v>
      </c>
      <c r="H81" s="2"/>
      <c r="I81" s="2"/>
      <c r="J81" s="2"/>
      <c r="K81" s="552"/>
      <c r="L81" s="22">
        <v>2</v>
      </c>
      <c r="M81" s="22" t="s">
        <v>1267</v>
      </c>
      <c r="N81" s="2" t="s">
        <v>1568</v>
      </c>
    </row>
    <row r="82" spans="1:14" ht="46.5" customHeight="1" x14ac:dyDescent="0.25">
      <c r="A82" s="908"/>
      <c r="B82" s="917"/>
      <c r="C82" s="15" t="s">
        <v>97</v>
      </c>
      <c r="D82" s="24">
        <v>100</v>
      </c>
      <c r="E82" s="26">
        <v>25000</v>
      </c>
      <c r="F82" s="26">
        <v>2500000</v>
      </c>
      <c r="G82" s="13" t="s">
        <v>28</v>
      </c>
      <c r="H82" s="2"/>
      <c r="I82" s="2"/>
      <c r="J82" s="2"/>
      <c r="K82" s="552"/>
      <c r="L82" s="22">
        <v>2</v>
      </c>
      <c r="M82" s="2"/>
      <c r="N82" s="2" t="s">
        <v>1442</v>
      </c>
    </row>
    <row r="83" spans="1:14" ht="47.25" x14ac:dyDescent="0.25">
      <c r="A83" s="3">
        <v>28</v>
      </c>
      <c r="B83" s="22" t="s">
        <v>1079</v>
      </c>
      <c r="C83" s="15" t="s">
        <v>99</v>
      </c>
      <c r="D83" s="24">
        <v>108.9</v>
      </c>
      <c r="E83" s="56">
        <v>46832</v>
      </c>
      <c r="F83" s="57">
        <v>5100000</v>
      </c>
      <c r="G83" s="8" t="s">
        <v>30</v>
      </c>
      <c r="H83" s="16"/>
      <c r="I83" s="2" t="s">
        <v>101</v>
      </c>
      <c r="J83" s="2" t="s">
        <v>1547</v>
      </c>
      <c r="K83" s="552"/>
      <c r="L83" s="22">
        <v>2</v>
      </c>
      <c r="M83" s="22" t="s">
        <v>1274</v>
      </c>
      <c r="N83" s="2"/>
    </row>
    <row r="84" spans="1:14" ht="63" x14ac:dyDescent="0.25">
      <c r="A84" s="908">
        <v>29</v>
      </c>
      <c r="B84" s="902" t="s">
        <v>1079</v>
      </c>
      <c r="C84" s="15" t="s">
        <v>1429</v>
      </c>
      <c r="D84" s="59">
        <v>845.6</v>
      </c>
      <c r="E84" s="60">
        <v>41391</v>
      </c>
      <c r="F84" s="781">
        <v>35000000</v>
      </c>
      <c r="G84" s="13" t="s">
        <v>28</v>
      </c>
      <c r="H84" s="148"/>
      <c r="I84" s="149"/>
      <c r="J84" s="2"/>
      <c r="K84" s="553"/>
      <c r="L84" s="22">
        <v>3</v>
      </c>
      <c r="M84" s="22" t="s">
        <v>1278</v>
      </c>
      <c r="N84" s="2"/>
    </row>
    <row r="85" spans="1:14" x14ac:dyDescent="0.25">
      <c r="A85" s="908"/>
      <c r="B85" s="904"/>
      <c r="C85" s="15" t="s">
        <v>1430</v>
      </c>
      <c r="D85" s="38">
        <f>SUM(D84:D84)</f>
        <v>845.6</v>
      </c>
      <c r="E85" s="55"/>
      <c r="F85" s="38"/>
      <c r="G85" s="22"/>
      <c r="H85" s="2"/>
      <c r="I85" s="2"/>
      <c r="J85" s="2"/>
      <c r="K85" s="552"/>
      <c r="L85" s="22"/>
      <c r="M85" s="2"/>
      <c r="N85" s="2"/>
    </row>
    <row r="86" spans="1:14" ht="78.75" x14ac:dyDescent="0.25">
      <c r="A86" s="3">
        <v>30</v>
      </c>
      <c r="B86" s="22" t="s">
        <v>1079</v>
      </c>
      <c r="C86" s="852" t="s">
        <v>106</v>
      </c>
      <c r="D86" s="24">
        <v>1079.4000000000001</v>
      </c>
      <c r="E86" s="26">
        <f>F86/D86</f>
        <v>4632.2030757828416</v>
      </c>
      <c r="F86" s="27">
        <v>5000000</v>
      </c>
      <c r="G86" s="8" t="s">
        <v>30</v>
      </c>
      <c r="H86" s="628"/>
      <c r="I86" s="2" t="s">
        <v>212</v>
      </c>
      <c r="J86" s="2" t="s">
        <v>1516</v>
      </c>
      <c r="K86" s="552"/>
      <c r="L86" s="22">
        <v>5</v>
      </c>
      <c r="M86" s="4" t="s">
        <v>1279</v>
      </c>
      <c r="N86" s="2"/>
    </row>
    <row r="87" spans="1:14" ht="47.25" x14ac:dyDescent="0.25">
      <c r="A87" s="3">
        <v>31</v>
      </c>
      <c r="B87" s="22" t="s">
        <v>1079</v>
      </c>
      <c r="C87" s="852" t="s">
        <v>107</v>
      </c>
      <c r="D87" s="24">
        <v>134.4</v>
      </c>
      <c r="E87" s="26">
        <f>F87/D87</f>
        <v>28273.809523809523</v>
      </c>
      <c r="F87" s="27">
        <v>3800000</v>
      </c>
      <c r="G87" s="8" t="s">
        <v>30</v>
      </c>
      <c r="H87" s="16"/>
      <c r="I87" s="2" t="s">
        <v>212</v>
      </c>
      <c r="J87" s="2" t="s">
        <v>1260</v>
      </c>
      <c r="K87" s="553"/>
      <c r="L87" s="22" t="s">
        <v>1511</v>
      </c>
      <c r="M87" s="22"/>
      <c r="N87" s="2"/>
    </row>
  </sheetData>
  <autoFilter ref="A3:N87"/>
  <mergeCells count="44">
    <mergeCell ref="N16:N17"/>
    <mergeCell ref="G70:G73"/>
    <mergeCell ref="A84:A85"/>
    <mergeCell ref="B35:B42"/>
    <mergeCell ref="B43:B51"/>
    <mergeCell ref="B52:B69"/>
    <mergeCell ref="B81:B82"/>
    <mergeCell ref="B70:B73"/>
    <mergeCell ref="D70:D73"/>
    <mergeCell ref="B84:B85"/>
    <mergeCell ref="A81:A82"/>
    <mergeCell ref="E70:E73"/>
    <mergeCell ref="F70:F73"/>
    <mergeCell ref="A22:A25"/>
    <mergeCell ref="A43:A51"/>
    <mergeCell ref="A52:A69"/>
    <mergeCell ref="A70:A73"/>
    <mergeCell ref="B22:B25"/>
    <mergeCell ref="B26:B34"/>
    <mergeCell ref="A26:A34"/>
    <mergeCell ref="A35:A42"/>
    <mergeCell ref="A1:N1"/>
    <mergeCell ref="A2:N2"/>
    <mergeCell ref="N3:N4"/>
    <mergeCell ref="M3:M4"/>
    <mergeCell ref="D3:D4"/>
    <mergeCell ref="E3:E4"/>
    <mergeCell ref="F3:F4"/>
    <mergeCell ref="C3:C4"/>
    <mergeCell ref="G3:G4"/>
    <mergeCell ref="K3:K4"/>
    <mergeCell ref="L3:L4"/>
    <mergeCell ref="H3:H4"/>
    <mergeCell ref="I3:I4"/>
    <mergeCell ref="J3:J4"/>
    <mergeCell ref="L7:L9"/>
    <mergeCell ref="M7:M9"/>
    <mergeCell ref="G7:G9"/>
    <mergeCell ref="N7:N9"/>
    <mergeCell ref="A3:A4"/>
    <mergeCell ref="B3:B4"/>
    <mergeCell ref="A7:A9"/>
    <mergeCell ref="B7:B9"/>
    <mergeCell ref="F7:F8"/>
  </mergeCells>
  <pageMargins left="0.70866141732283472" right="0.70866141732283472" top="0.74803149606299213" bottom="0.74803149606299213" header="0.31496062992125984" footer="0.31496062992125984"/>
  <pageSetup paperSize="9" scale="46" fitToHeight="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5" zoomScaleNormal="75" workbookViewId="0">
      <selection activeCell="M3" sqref="M3:M4"/>
    </sheetView>
  </sheetViews>
  <sheetFormatPr defaultRowHeight="15.75" x14ac:dyDescent="0.25"/>
  <cols>
    <col min="2" max="2" width="28.42578125" style="366" customWidth="1"/>
    <col min="3" max="3" width="17.140625" customWidth="1"/>
    <col min="4" max="4" width="12.42578125" customWidth="1"/>
    <col min="6" max="6" width="11.85546875" customWidth="1"/>
    <col min="7" max="7" width="13.42578125" customWidth="1"/>
    <col min="8" max="8" width="12.5703125" customWidth="1"/>
    <col min="9" max="9" width="15.5703125" customWidth="1"/>
    <col min="10" max="10" width="24.5703125" customWidth="1"/>
    <col min="11" max="11" width="21" hidden="1" customWidth="1"/>
    <col min="12" max="12" width="18.5703125" customWidth="1"/>
    <col min="13" max="13" width="22.28515625" customWidth="1"/>
  </cols>
  <sheetData>
    <row r="1" spans="1:13" s="545" customFormat="1" x14ac:dyDescent="0.25">
      <c r="A1" s="545" t="s">
        <v>1081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3" s="545" customFormat="1" x14ac:dyDescent="0.25">
      <c r="A2" s="545" t="s">
        <v>1082</v>
      </c>
      <c r="C2" s="1100"/>
      <c r="D2" s="1100"/>
      <c r="E2" s="1100"/>
      <c r="F2" s="1100"/>
      <c r="G2" s="1100"/>
      <c r="H2" s="1100"/>
      <c r="I2" s="1100"/>
      <c r="J2" s="1100"/>
      <c r="K2" s="1100"/>
    </row>
    <row r="3" spans="1:13" ht="75.75" customHeight="1" x14ac:dyDescent="0.25">
      <c r="A3" s="908" t="s">
        <v>0</v>
      </c>
      <c r="B3" s="908" t="s">
        <v>1069</v>
      </c>
      <c r="C3" s="908" t="s">
        <v>1</v>
      </c>
      <c r="D3" s="1106" t="s">
        <v>5</v>
      </c>
      <c r="E3" s="1106" t="s">
        <v>109</v>
      </c>
      <c r="F3" s="1106" t="s">
        <v>6</v>
      </c>
      <c r="G3" s="1106" t="s">
        <v>7</v>
      </c>
      <c r="H3" s="1107" t="s">
        <v>1083</v>
      </c>
      <c r="I3" s="1107" t="s">
        <v>1084</v>
      </c>
      <c r="J3" s="1107" t="s">
        <v>1085</v>
      </c>
      <c r="K3" s="1107" t="s">
        <v>321</v>
      </c>
      <c r="L3" s="1099" t="s">
        <v>8</v>
      </c>
      <c r="M3" s="1099" t="s">
        <v>114</v>
      </c>
    </row>
    <row r="4" spans="1:13" ht="15.75" customHeight="1" x14ac:dyDescent="0.25">
      <c r="A4" s="908"/>
      <c r="B4" s="908"/>
      <c r="C4" s="908"/>
      <c r="D4" s="1106"/>
      <c r="E4" s="1106"/>
      <c r="F4" s="1106"/>
      <c r="G4" s="1106"/>
      <c r="H4" s="1107"/>
      <c r="I4" s="1107"/>
      <c r="J4" s="1107"/>
      <c r="K4" s="1107"/>
      <c r="L4" s="1099"/>
      <c r="M4" s="1099"/>
    </row>
    <row r="5" spans="1:13" ht="15.75" customHeight="1" x14ac:dyDescent="0.25">
      <c r="A5" s="3">
        <v>1</v>
      </c>
      <c r="B5" s="537" t="s">
        <v>1087</v>
      </c>
      <c r="C5" s="536" t="s">
        <v>1124</v>
      </c>
      <c r="D5" s="62" t="s">
        <v>118</v>
      </c>
      <c r="E5" s="542"/>
      <c r="F5" s="542"/>
      <c r="G5" s="543"/>
      <c r="H5" s="523">
        <v>11</v>
      </c>
      <c r="I5" s="523">
        <v>150000</v>
      </c>
      <c r="J5" s="523">
        <v>1650000</v>
      </c>
      <c r="K5" s="524"/>
      <c r="L5" s="525"/>
      <c r="M5" s="525"/>
    </row>
    <row r="6" spans="1:13" x14ac:dyDescent="0.25">
      <c r="A6" s="541">
        <v>2</v>
      </c>
      <c r="B6" s="537" t="s">
        <v>1087</v>
      </c>
      <c r="C6" s="536" t="s">
        <v>1088</v>
      </c>
      <c r="D6" s="62" t="s">
        <v>118</v>
      </c>
      <c r="E6" s="526"/>
      <c r="F6" s="544"/>
      <c r="G6" s="526"/>
      <c r="H6" s="527">
        <v>11</v>
      </c>
      <c r="I6" s="527">
        <v>150000</v>
      </c>
      <c r="J6" s="527">
        <v>1650000</v>
      </c>
      <c r="K6" s="528"/>
      <c r="L6" s="64"/>
      <c r="M6" s="64"/>
    </row>
    <row r="7" spans="1:13" x14ac:dyDescent="0.25">
      <c r="A7" s="540">
        <f>A6+1</f>
        <v>3</v>
      </c>
      <c r="B7" s="537" t="s">
        <v>1087</v>
      </c>
      <c r="C7" s="536" t="s">
        <v>1089</v>
      </c>
      <c r="D7" s="62" t="s">
        <v>118</v>
      </c>
      <c r="E7" s="526"/>
      <c r="F7" s="526"/>
      <c r="G7" s="526"/>
      <c r="H7" s="527">
        <v>11</v>
      </c>
      <c r="I7" s="527">
        <v>150000</v>
      </c>
      <c r="J7" s="527">
        <v>1650000</v>
      </c>
      <c r="K7" s="528"/>
      <c r="L7" s="64"/>
      <c r="M7" s="64"/>
    </row>
    <row r="8" spans="1:13" x14ac:dyDescent="0.25">
      <c r="A8" s="540">
        <f t="shared" ref="A8:A41" si="0">A7+1</f>
        <v>4</v>
      </c>
      <c r="B8" s="537" t="s">
        <v>1087</v>
      </c>
      <c r="C8" s="536" t="s">
        <v>1090</v>
      </c>
      <c r="D8" s="62" t="s">
        <v>118</v>
      </c>
      <c r="E8" s="526"/>
      <c r="F8" s="526"/>
      <c r="G8" s="526"/>
      <c r="H8" s="527">
        <v>11</v>
      </c>
      <c r="I8" s="527">
        <v>150000</v>
      </c>
      <c r="J8" s="527">
        <v>1650000</v>
      </c>
      <c r="K8" s="528"/>
      <c r="L8" s="64"/>
      <c r="M8" s="64"/>
    </row>
    <row r="9" spans="1:13" x14ac:dyDescent="0.25">
      <c r="A9" s="540">
        <f t="shared" si="0"/>
        <v>5</v>
      </c>
      <c r="B9" s="537" t="s">
        <v>1087</v>
      </c>
      <c r="C9" s="536" t="s">
        <v>1091</v>
      </c>
      <c r="D9" s="62" t="s">
        <v>118</v>
      </c>
      <c r="E9" s="526"/>
      <c r="F9" s="526"/>
      <c r="G9" s="526"/>
      <c r="H9" s="527">
        <v>11</v>
      </c>
      <c r="I9" s="527">
        <v>150000</v>
      </c>
      <c r="J9" s="527">
        <v>1650000</v>
      </c>
      <c r="K9" s="528"/>
      <c r="L9" s="64"/>
      <c r="M9" s="64"/>
    </row>
    <row r="10" spans="1:13" x14ac:dyDescent="0.25">
      <c r="A10" s="540">
        <f t="shared" si="0"/>
        <v>6</v>
      </c>
      <c r="B10" s="537" t="s">
        <v>1087</v>
      </c>
      <c r="C10" s="536" t="s">
        <v>1092</v>
      </c>
      <c r="D10" s="62" t="s">
        <v>118</v>
      </c>
      <c r="E10" s="526"/>
      <c r="F10" s="526"/>
      <c r="G10" s="526"/>
      <c r="H10" s="527">
        <v>11</v>
      </c>
      <c r="I10" s="527">
        <v>150000</v>
      </c>
      <c r="J10" s="527">
        <v>1650000</v>
      </c>
      <c r="K10" s="528"/>
      <c r="L10" s="64"/>
      <c r="M10" s="64"/>
    </row>
    <row r="11" spans="1:13" x14ac:dyDescent="0.25">
      <c r="A11" s="540">
        <f t="shared" si="0"/>
        <v>7</v>
      </c>
      <c r="B11" s="537" t="s">
        <v>1087</v>
      </c>
      <c r="C11" s="536" t="s">
        <v>1093</v>
      </c>
      <c r="D11" s="62" t="s">
        <v>118</v>
      </c>
      <c r="E11" s="526"/>
      <c r="F11" s="526"/>
      <c r="G11" s="526"/>
      <c r="H11" s="527">
        <v>11</v>
      </c>
      <c r="I11" s="527">
        <v>150000</v>
      </c>
      <c r="J11" s="527">
        <v>1650000</v>
      </c>
      <c r="K11" s="528"/>
      <c r="L11" s="64"/>
      <c r="M11" s="64"/>
    </row>
    <row r="12" spans="1:13" x14ac:dyDescent="0.25">
      <c r="A12" s="540">
        <f t="shared" si="0"/>
        <v>8</v>
      </c>
      <c r="B12" s="537" t="s">
        <v>1087</v>
      </c>
      <c r="C12" s="536" t="s">
        <v>1094</v>
      </c>
      <c r="D12" s="62" t="s">
        <v>118</v>
      </c>
      <c r="E12" s="526"/>
      <c r="F12" s="526"/>
      <c r="G12" s="526"/>
      <c r="H12" s="527">
        <v>11</v>
      </c>
      <c r="I12" s="527">
        <v>150000</v>
      </c>
      <c r="J12" s="527">
        <v>1650000</v>
      </c>
      <c r="K12" s="528"/>
      <c r="L12" s="64"/>
      <c r="M12" s="64"/>
    </row>
    <row r="13" spans="1:13" x14ac:dyDescent="0.25">
      <c r="A13" s="540">
        <f t="shared" si="0"/>
        <v>9</v>
      </c>
      <c r="B13" s="537" t="s">
        <v>1087</v>
      </c>
      <c r="C13" s="536" t="s">
        <v>1095</v>
      </c>
      <c r="D13" s="62" t="s">
        <v>118</v>
      </c>
      <c r="E13" s="526"/>
      <c r="F13" s="526"/>
      <c r="G13" s="526"/>
      <c r="H13" s="527">
        <v>11</v>
      </c>
      <c r="I13" s="527">
        <v>150000</v>
      </c>
      <c r="J13" s="527">
        <v>1650000</v>
      </c>
      <c r="K13" s="528"/>
      <c r="L13" s="64"/>
      <c r="M13" s="64"/>
    </row>
    <row r="14" spans="1:13" x14ac:dyDescent="0.25">
      <c r="A14" s="540">
        <f t="shared" si="0"/>
        <v>10</v>
      </c>
      <c r="B14" s="537" t="s">
        <v>1087</v>
      </c>
      <c r="C14" s="536" t="s">
        <v>1096</v>
      </c>
      <c r="D14" s="62" t="s">
        <v>118</v>
      </c>
      <c r="E14" s="526"/>
      <c r="F14" s="526"/>
      <c r="G14" s="526"/>
      <c r="H14" s="527">
        <v>11</v>
      </c>
      <c r="I14" s="527">
        <v>150000</v>
      </c>
      <c r="J14" s="527">
        <v>1650000</v>
      </c>
      <c r="K14" s="528"/>
      <c r="L14" s="64"/>
      <c r="M14" s="64"/>
    </row>
    <row r="15" spans="1:13" x14ac:dyDescent="0.25">
      <c r="A15" s="540">
        <f t="shared" si="0"/>
        <v>11</v>
      </c>
      <c r="B15" s="537" t="s">
        <v>1087</v>
      </c>
      <c r="C15" s="536" t="s">
        <v>1097</v>
      </c>
      <c r="D15" s="62" t="s">
        <v>118</v>
      </c>
      <c r="E15" s="526"/>
      <c r="F15" s="526"/>
      <c r="G15" s="526"/>
      <c r="H15" s="527">
        <v>12</v>
      </c>
      <c r="I15" s="527">
        <v>140000</v>
      </c>
      <c r="J15" s="527">
        <v>1680000</v>
      </c>
      <c r="K15" s="528"/>
      <c r="L15" s="64"/>
      <c r="M15" s="64"/>
    </row>
    <row r="16" spans="1:13" x14ac:dyDescent="0.25">
      <c r="A16" s="540">
        <f t="shared" si="0"/>
        <v>12</v>
      </c>
      <c r="B16" s="537" t="s">
        <v>1087</v>
      </c>
      <c r="C16" s="536" t="s">
        <v>1098</v>
      </c>
      <c r="D16" s="62" t="s">
        <v>118</v>
      </c>
      <c r="E16" s="526"/>
      <c r="F16" s="526"/>
      <c r="G16" s="526"/>
      <c r="H16" s="527">
        <v>12</v>
      </c>
      <c r="I16" s="527">
        <v>140000</v>
      </c>
      <c r="J16" s="527">
        <v>1680000</v>
      </c>
      <c r="K16" s="528"/>
      <c r="L16" s="64"/>
      <c r="M16" s="64"/>
    </row>
    <row r="17" spans="1:13" x14ac:dyDescent="0.25">
      <c r="A17" s="540">
        <f t="shared" si="0"/>
        <v>13</v>
      </c>
      <c r="B17" s="537" t="s">
        <v>1087</v>
      </c>
      <c r="C17" s="536" t="s">
        <v>1099</v>
      </c>
      <c r="D17" s="62" t="s">
        <v>118</v>
      </c>
      <c r="E17" s="526"/>
      <c r="F17" s="526"/>
      <c r="G17" s="526"/>
      <c r="H17" s="527">
        <v>12</v>
      </c>
      <c r="I17" s="527">
        <v>140000</v>
      </c>
      <c r="J17" s="527">
        <v>1680000</v>
      </c>
      <c r="K17" s="528"/>
      <c r="L17" s="64"/>
      <c r="M17" s="64"/>
    </row>
    <row r="18" spans="1:13" x14ac:dyDescent="0.25">
      <c r="A18" s="540">
        <f t="shared" si="0"/>
        <v>14</v>
      </c>
      <c r="B18" s="537" t="s">
        <v>1087</v>
      </c>
      <c r="C18" s="536" t="s">
        <v>1100</v>
      </c>
      <c r="D18" s="62" t="s">
        <v>118</v>
      </c>
      <c r="E18" s="526"/>
      <c r="F18" s="526"/>
      <c r="G18" s="526"/>
      <c r="H18" s="527">
        <v>12</v>
      </c>
      <c r="I18" s="527">
        <v>140000</v>
      </c>
      <c r="J18" s="527">
        <v>1680000</v>
      </c>
      <c r="K18" s="528"/>
      <c r="L18" s="64"/>
      <c r="M18" s="64"/>
    </row>
    <row r="19" spans="1:13" x14ac:dyDescent="0.25">
      <c r="A19" s="540">
        <f t="shared" si="0"/>
        <v>15</v>
      </c>
      <c r="B19" s="537" t="s">
        <v>1087</v>
      </c>
      <c r="C19" s="536" t="s">
        <v>1101</v>
      </c>
      <c r="D19" s="62" t="s">
        <v>118</v>
      </c>
      <c r="E19" s="526"/>
      <c r="F19" s="526"/>
      <c r="G19" s="526"/>
      <c r="H19" s="527">
        <v>12</v>
      </c>
      <c r="I19" s="527">
        <v>140000</v>
      </c>
      <c r="J19" s="527">
        <v>1680000</v>
      </c>
      <c r="K19" s="528"/>
      <c r="L19" s="64"/>
      <c r="M19" s="64"/>
    </row>
    <row r="20" spans="1:13" x14ac:dyDescent="0.25">
      <c r="A20" s="540">
        <f t="shared" si="0"/>
        <v>16</v>
      </c>
      <c r="B20" s="537" t="s">
        <v>1087</v>
      </c>
      <c r="C20" s="536" t="s">
        <v>1102</v>
      </c>
      <c r="D20" s="62" t="s">
        <v>118</v>
      </c>
      <c r="E20" s="526"/>
      <c r="F20" s="526"/>
      <c r="G20" s="526"/>
      <c r="H20" s="527">
        <v>12</v>
      </c>
      <c r="I20" s="527">
        <v>140000</v>
      </c>
      <c r="J20" s="527">
        <v>1680000</v>
      </c>
      <c r="K20" s="528"/>
      <c r="L20" s="64"/>
      <c r="M20" s="64"/>
    </row>
    <row r="21" spans="1:13" x14ac:dyDescent="0.25">
      <c r="A21" s="540">
        <f t="shared" si="0"/>
        <v>17</v>
      </c>
      <c r="B21" s="537" t="s">
        <v>1087</v>
      </c>
      <c r="C21" s="536" t="s">
        <v>1103</v>
      </c>
      <c r="D21" s="62" t="s">
        <v>118</v>
      </c>
      <c r="E21" s="526"/>
      <c r="F21" s="526"/>
      <c r="G21" s="526"/>
      <c r="H21" s="527">
        <v>12</v>
      </c>
      <c r="I21" s="527">
        <v>140000</v>
      </c>
      <c r="J21" s="527">
        <v>1680000</v>
      </c>
      <c r="K21" s="528"/>
      <c r="L21" s="64"/>
      <c r="M21" s="64"/>
    </row>
    <row r="22" spans="1:13" x14ac:dyDescent="0.25">
      <c r="A22" s="540">
        <f t="shared" si="0"/>
        <v>18</v>
      </c>
      <c r="B22" s="537" t="s">
        <v>1087</v>
      </c>
      <c r="C22" s="536" t="s">
        <v>1104</v>
      </c>
      <c r="D22" s="62" t="s">
        <v>118</v>
      </c>
      <c r="E22" s="526"/>
      <c r="F22" s="526"/>
      <c r="G22" s="526"/>
      <c r="H22" s="527">
        <v>18</v>
      </c>
      <c r="I22" s="527">
        <v>130000</v>
      </c>
      <c r="J22" s="527">
        <v>2340000</v>
      </c>
      <c r="K22" s="528"/>
      <c r="L22" s="64"/>
      <c r="M22" s="64"/>
    </row>
    <row r="23" spans="1:13" x14ac:dyDescent="0.25">
      <c r="A23" s="540">
        <f t="shared" si="0"/>
        <v>19</v>
      </c>
      <c r="B23" s="537" t="s">
        <v>1087</v>
      </c>
      <c r="C23" s="536" t="s">
        <v>1105</v>
      </c>
      <c r="D23" s="62" t="s">
        <v>118</v>
      </c>
      <c r="E23" s="526"/>
      <c r="F23" s="526"/>
      <c r="G23" s="526"/>
      <c r="H23" s="527">
        <v>11.4</v>
      </c>
      <c r="I23" s="527">
        <v>140000</v>
      </c>
      <c r="J23" s="527">
        <v>1596000</v>
      </c>
      <c r="K23" s="529"/>
      <c r="L23" s="64"/>
      <c r="M23" s="64"/>
    </row>
    <row r="24" spans="1:13" x14ac:dyDescent="0.25">
      <c r="A24" s="540">
        <f t="shared" si="0"/>
        <v>20</v>
      </c>
      <c r="B24" s="537" t="s">
        <v>1087</v>
      </c>
      <c r="C24" s="536" t="s">
        <v>1106</v>
      </c>
      <c r="D24" s="62" t="s">
        <v>118</v>
      </c>
      <c r="E24" s="526"/>
      <c r="F24" s="526"/>
      <c r="G24" s="526"/>
      <c r="H24" s="527">
        <v>10.5</v>
      </c>
      <c r="I24" s="527">
        <v>150000</v>
      </c>
      <c r="J24" s="527">
        <v>1575000</v>
      </c>
      <c r="K24" s="528"/>
      <c r="L24" s="64"/>
      <c r="M24" s="64"/>
    </row>
    <row r="25" spans="1:13" x14ac:dyDescent="0.25">
      <c r="A25" s="540">
        <f t="shared" si="0"/>
        <v>21</v>
      </c>
      <c r="B25" s="537" t="s">
        <v>1087</v>
      </c>
      <c r="C25" s="536" t="s">
        <v>1107</v>
      </c>
      <c r="D25" s="62" t="s">
        <v>118</v>
      </c>
      <c r="E25" s="526"/>
      <c r="F25" s="526"/>
      <c r="G25" s="526"/>
      <c r="H25" s="527">
        <v>10</v>
      </c>
      <c r="I25" s="527">
        <v>150000</v>
      </c>
      <c r="J25" s="527">
        <v>1500000</v>
      </c>
      <c r="K25" s="528"/>
      <c r="L25" s="64"/>
      <c r="M25" s="64"/>
    </row>
    <row r="26" spans="1:13" x14ac:dyDescent="0.25">
      <c r="A26" s="540">
        <f t="shared" si="0"/>
        <v>22</v>
      </c>
      <c r="B26" s="537" t="s">
        <v>1087</v>
      </c>
      <c r="C26" s="536" t="s">
        <v>1108</v>
      </c>
      <c r="D26" s="62" t="s">
        <v>118</v>
      </c>
      <c r="E26" s="526"/>
      <c r="F26" s="526"/>
      <c r="G26" s="526"/>
      <c r="H26" s="527">
        <v>10</v>
      </c>
      <c r="I26" s="527">
        <v>150000</v>
      </c>
      <c r="J26" s="527">
        <v>1500000</v>
      </c>
      <c r="K26" s="528"/>
      <c r="L26" s="64"/>
      <c r="M26" s="64"/>
    </row>
    <row r="27" spans="1:13" x14ac:dyDescent="0.25">
      <c r="A27" s="540">
        <f t="shared" si="0"/>
        <v>23</v>
      </c>
      <c r="B27" s="537" t="s">
        <v>1087</v>
      </c>
      <c r="C27" s="536" t="s">
        <v>1109</v>
      </c>
      <c r="D27" s="62" t="s">
        <v>118</v>
      </c>
      <c r="E27" s="526"/>
      <c r="F27" s="526"/>
      <c r="G27" s="526"/>
      <c r="H27" s="527">
        <v>10</v>
      </c>
      <c r="I27" s="527">
        <v>150000</v>
      </c>
      <c r="J27" s="527">
        <v>1500000</v>
      </c>
      <c r="K27" s="528"/>
      <c r="L27" s="64"/>
      <c r="M27" s="64"/>
    </row>
    <row r="28" spans="1:13" x14ac:dyDescent="0.25">
      <c r="A28" s="540">
        <f t="shared" si="0"/>
        <v>24</v>
      </c>
      <c r="B28" s="537" t="s">
        <v>1087</v>
      </c>
      <c r="C28" s="536" t="s">
        <v>1110</v>
      </c>
      <c r="D28" s="62" t="s">
        <v>118</v>
      </c>
      <c r="E28" s="526"/>
      <c r="F28" s="526"/>
      <c r="G28" s="526"/>
      <c r="H28" s="527">
        <v>10</v>
      </c>
      <c r="I28" s="527">
        <v>150000</v>
      </c>
      <c r="J28" s="527">
        <v>1500000</v>
      </c>
      <c r="K28" s="528"/>
      <c r="L28" s="64"/>
      <c r="M28" s="64"/>
    </row>
    <row r="29" spans="1:13" x14ac:dyDescent="0.25">
      <c r="A29" s="540">
        <f t="shared" si="0"/>
        <v>25</v>
      </c>
      <c r="B29" s="537" t="s">
        <v>1087</v>
      </c>
      <c r="C29" s="536" t="s">
        <v>1111</v>
      </c>
      <c r="D29" s="62" t="s">
        <v>118</v>
      </c>
      <c r="E29" s="526"/>
      <c r="F29" s="526"/>
      <c r="G29" s="526"/>
      <c r="H29" s="527">
        <v>10</v>
      </c>
      <c r="I29" s="527">
        <v>150000</v>
      </c>
      <c r="J29" s="527">
        <v>1500000</v>
      </c>
      <c r="K29" s="530"/>
      <c r="L29" s="64"/>
      <c r="M29" s="64"/>
    </row>
    <row r="30" spans="1:13" x14ac:dyDescent="0.25">
      <c r="A30" s="540">
        <f t="shared" si="0"/>
        <v>26</v>
      </c>
      <c r="B30" s="537" t="s">
        <v>1087</v>
      </c>
      <c r="C30" s="536" t="s">
        <v>1112</v>
      </c>
      <c r="D30" s="62" t="s">
        <v>118</v>
      </c>
      <c r="E30" s="526"/>
      <c r="F30" s="526"/>
      <c r="G30" s="526"/>
      <c r="H30" s="527">
        <v>10</v>
      </c>
      <c r="I30" s="527">
        <v>150000</v>
      </c>
      <c r="J30" s="527">
        <v>1500000</v>
      </c>
      <c r="K30" s="531"/>
      <c r="L30" s="64"/>
      <c r="M30" s="64"/>
    </row>
    <row r="31" spans="1:13" x14ac:dyDescent="0.25">
      <c r="A31" s="540">
        <f t="shared" si="0"/>
        <v>27</v>
      </c>
      <c r="B31" s="537" t="s">
        <v>1087</v>
      </c>
      <c r="C31" s="536" t="s">
        <v>1113</v>
      </c>
      <c r="D31" s="62" t="s">
        <v>118</v>
      </c>
      <c r="E31" s="526"/>
      <c r="F31" s="526"/>
      <c r="G31" s="526"/>
      <c r="H31" s="527">
        <v>10</v>
      </c>
      <c r="I31" s="527">
        <v>150000</v>
      </c>
      <c r="J31" s="527">
        <v>1500000</v>
      </c>
      <c r="K31" s="532"/>
      <c r="L31" s="64"/>
      <c r="M31" s="64"/>
    </row>
    <row r="32" spans="1:13" x14ac:dyDescent="0.25">
      <c r="A32" s="540">
        <f t="shared" si="0"/>
        <v>28</v>
      </c>
      <c r="B32" s="537" t="s">
        <v>1087</v>
      </c>
      <c r="C32" s="536" t="s">
        <v>1114</v>
      </c>
      <c r="D32" s="62" t="s">
        <v>118</v>
      </c>
      <c r="E32" s="526"/>
      <c r="F32" s="526"/>
      <c r="G32" s="526"/>
      <c r="H32" s="527">
        <v>10</v>
      </c>
      <c r="I32" s="527">
        <v>150000</v>
      </c>
      <c r="J32" s="527">
        <v>1500000</v>
      </c>
      <c r="K32" s="532"/>
      <c r="L32" s="64"/>
      <c r="M32" s="64"/>
    </row>
    <row r="33" spans="1:13" x14ac:dyDescent="0.25">
      <c r="A33" s="540">
        <f t="shared" si="0"/>
        <v>29</v>
      </c>
      <c r="B33" s="537" t="s">
        <v>1087</v>
      </c>
      <c r="C33" s="536" t="s">
        <v>1115</v>
      </c>
      <c r="D33" s="62" t="s">
        <v>118</v>
      </c>
      <c r="E33" s="526"/>
      <c r="F33" s="526"/>
      <c r="G33" s="526"/>
      <c r="H33" s="527">
        <v>13</v>
      </c>
      <c r="I33" s="527">
        <v>140000</v>
      </c>
      <c r="J33" s="533">
        <v>1820000</v>
      </c>
      <c r="K33" s="532"/>
      <c r="L33" s="64"/>
      <c r="M33" s="64"/>
    </row>
    <row r="34" spans="1:13" x14ac:dyDescent="0.25">
      <c r="A34" s="540">
        <f t="shared" si="0"/>
        <v>30</v>
      </c>
      <c r="B34" s="537" t="s">
        <v>1087</v>
      </c>
      <c r="C34" s="536" t="s">
        <v>1116</v>
      </c>
      <c r="D34" s="62" t="s">
        <v>118</v>
      </c>
      <c r="E34" s="526"/>
      <c r="F34" s="526"/>
      <c r="G34" s="526"/>
      <c r="H34" s="527">
        <v>10.5</v>
      </c>
      <c r="I34" s="527">
        <v>150000</v>
      </c>
      <c r="J34" s="527">
        <v>1575000</v>
      </c>
      <c r="K34" s="532"/>
      <c r="L34" s="64"/>
      <c r="M34" s="64"/>
    </row>
    <row r="35" spans="1:13" x14ac:dyDescent="0.25">
      <c r="A35" s="540">
        <f t="shared" si="0"/>
        <v>31</v>
      </c>
      <c r="B35" s="537" t="s">
        <v>1087</v>
      </c>
      <c r="C35" s="536" t="s">
        <v>1117</v>
      </c>
      <c r="D35" s="62" t="s">
        <v>118</v>
      </c>
      <c r="E35" s="526"/>
      <c r="F35" s="526"/>
      <c r="G35" s="526"/>
      <c r="H35" s="527">
        <v>11</v>
      </c>
      <c r="I35" s="527">
        <v>150000</v>
      </c>
      <c r="J35" s="527">
        <v>1650000</v>
      </c>
      <c r="K35" s="532"/>
      <c r="L35" s="64"/>
      <c r="M35" s="64"/>
    </row>
    <row r="36" spans="1:13" x14ac:dyDescent="0.25">
      <c r="A36" s="540">
        <f t="shared" si="0"/>
        <v>32</v>
      </c>
      <c r="B36" s="537" t="s">
        <v>1087</v>
      </c>
      <c r="C36" s="536" t="s">
        <v>1118</v>
      </c>
      <c r="D36" s="62" t="s">
        <v>118</v>
      </c>
      <c r="E36" s="526"/>
      <c r="F36" s="526"/>
      <c r="G36" s="526"/>
      <c r="H36" s="527">
        <v>11.7</v>
      </c>
      <c r="I36" s="527">
        <v>140000</v>
      </c>
      <c r="J36" s="527">
        <v>1638000</v>
      </c>
      <c r="K36" s="534"/>
      <c r="L36" s="64"/>
      <c r="M36" s="64"/>
    </row>
    <row r="37" spans="1:13" x14ac:dyDescent="0.25">
      <c r="A37" s="540">
        <f t="shared" si="0"/>
        <v>33</v>
      </c>
      <c r="B37" s="537" t="s">
        <v>1087</v>
      </c>
      <c r="C37" s="536" t="s">
        <v>1119</v>
      </c>
      <c r="D37" s="62" t="s">
        <v>118</v>
      </c>
      <c r="E37" s="526"/>
      <c r="F37" s="526"/>
      <c r="G37" s="526"/>
      <c r="H37" s="527">
        <v>10</v>
      </c>
      <c r="I37" s="527">
        <v>150000</v>
      </c>
      <c r="J37" s="527">
        <v>1500000</v>
      </c>
      <c r="K37" s="532"/>
      <c r="L37" s="64"/>
      <c r="M37" s="64"/>
    </row>
    <row r="38" spans="1:13" x14ac:dyDescent="0.25">
      <c r="A38" s="540">
        <f t="shared" si="0"/>
        <v>34</v>
      </c>
      <c r="B38" s="537" t="s">
        <v>1087</v>
      </c>
      <c r="C38" s="536" t="s">
        <v>1120</v>
      </c>
      <c r="D38" s="62" t="s">
        <v>118</v>
      </c>
      <c r="E38" s="526"/>
      <c r="F38" s="526"/>
      <c r="G38" s="526"/>
      <c r="H38" s="527">
        <v>10</v>
      </c>
      <c r="I38" s="527">
        <v>150000</v>
      </c>
      <c r="J38" s="527">
        <v>1500000</v>
      </c>
      <c r="K38" s="532"/>
      <c r="L38" s="64"/>
      <c r="M38" s="64"/>
    </row>
    <row r="39" spans="1:13" x14ac:dyDescent="0.25">
      <c r="A39" s="540">
        <f t="shared" si="0"/>
        <v>35</v>
      </c>
      <c r="B39" s="537" t="s">
        <v>1087</v>
      </c>
      <c r="C39" s="536" t="s">
        <v>1121</v>
      </c>
      <c r="D39" s="62" t="s">
        <v>118</v>
      </c>
      <c r="E39" s="526"/>
      <c r="F39" s="526"/>
      <c r="G39" s="526"/>
      <c r="H39" s="527">
        <v>10</v>
      </c>
      <c r="I39" s="527">
        <v>150000</v>
      </c>
      <c r="J39" s="527">
        <v>1500000</v>
      </c>
      <c r="K39" s="532"/>
      <c r="L39" s="64"/>
      <c r="M39" s="64"/>
    </row>
    <row r="40" spans="1:13" x14ac:dyDescent="0.25">
      <c r="A40" s="540">
        <f t="shared" si="0"/>
        <v>36</v>
      </c>
      <c r="B40" s="537" t="s">
        <v>1087</v>
      </c>
      <c r="C40" s="536" t="s">
        <v>1122</v>
      </c>
      <c r="D40" s="62" t="s">
        <v>118</v>
      </c>
      <c r="E40" s="526"/>
      <c r="F40" s="526"/>
      <c r="G40" s="526"/>
      <c r="H40" s="527">
        <v>10</v>
      </c>
      <c r="I40" s="527">
        <v>150000</v>
      </c>
      <c r="J40" s="527">
        <v>1500000</v>
      </c>
      <c r="K40" s="532"/>
      <c r="L40" s="64"/>
      <c r="M40" s="64"/>
    </row>
    <row r="41" spans="1:13" x14ac:dyDescent="0.25">
      <c r="A41" s="540">
        <f t="shared" si="0"/>
        <v>37</v>
      </c>
      <c r="B41" s="537" t="s">
        <v>1087</v>
      </c>
      <c r="C41" s="536" t="s">
        <v>1123</v>
      </c>
      <c r="D41" s="62" t="s">
        <v>118</v>
      </c>
      <c r="E41" s="526"/>
      <c r="F41" s="526"/>
      <c r="G41" s="526"/>
      <c r="H41" s="527">
        <v>8</v>
      </c>
      <c r="I41" s="527">
        <v>150000</v>
      </c>
      <c r="J41" s="527">
        <v>1200000</v>
      </c>
      <c r="K41" s="532"/>
      <c r="L41" s="64"/>
      <c r="M41" s="64"/>
    </row>
    <row r="42" spans="1:13" ht="18.75" x14ac:dyDescent="0.25">
      <c r="A42" s="64"/>
      <c r="B42" s="537"/>
      <c r="C42" s="1101" t="s">
        <v>1067</v>
      </c>
      <c r="D42" s="1102"/>
      <c r="E42" s="1102"/>
      <c r="F42" s="1102"/>
      <c r="G42" s="1102"/>
      <c r="H42" s="1103"/>
      <c r="I42" s="538">
        <v>5430000</v>
      </c>
      <c r="J42" s="539">
        <v>59654000</v>
      </c>
      <c r="K42" s="532"/>
      <c r="L42" s="64"/>
      <c r="M42" s="64"/>
    </row>
    <row r="43" spans="1:13" x14ac:dyDescent="0.25">
      <c r="C43" s="1104" t="s">
        <v>1086</v>
      </c>
      <c r="D43" s="1104"/>
      <c r="E43" s="1104"/>
      <c r="F43" s="1104"/>
      <c r="G43" s="1104"/>
      <c r="H43" s="1105"/>
      <c r="I43" s="1105"/>
      <c r="J43" s="1105"/>
      <c r="K43" s="1105"/>
    </row>
  </sheetData>
  <autoFilter ref="A3:M4"/>
  <mergeCells count="16">
    <mergeCell ref="M3:M4"/>
    <mergeCell ref="C2:K2"/>
    <mergeCell ref="C42:H42"/>
    <mergeCell ref="C43:K4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="75" zoomScaleNormal="100" zoomScaleSheetLayoutView="75" workbookViewId="0">
      <selection activeCell="G14" sqref="G14"/>
    </sheetView>
  </sheetViews>
  <sheetFormatPr defaultRowHeight="15.75" x14ac:dyDescent="0.25"/>
  <cols>
    <col min="1" max="1" width="9.140625" style="549"/>
    <col min="2" max="2" width="24.42578125" style="549" customWidth="1"/>
    <col min="3" max="3" width="37" style="549" customWidth="1"/>
    <col min="4" max="4" width="30.28515625" style="549" customWidth="1"/>
    <col min="5" max="6" width="17" style="549" customWidth="1"/>
    <col min="7" max="7" width="22.28515625" style="549" bestFit="1" customWidth="1"/>
    <col min="8" max="13" width="22.28515625" style="549" customWidth="1"/>
    <col min="14" max="14" width="20.5703125" customWidth="1"/>
    <col min="15" max="15" width="19.42578125" customWidth="1"/>
    <col min="16" max="16" width="15.85546875" customWidth="1"/>
    <col min="17" max="17" width="18.85546875" customWidth="1"/>
    <col min="18" max="18" width="9.140625" customWidth="1"/>
  </cols>
  <sheetData>
    <row r="1" spans="1:17" ht="31.9" customHeight="1" x14ac:dyDescent="0.25">
      <c r="A1" s="914" t="s">
        <v>1294</v>
      </c>
      <c r="B1" s="914"/>
      <c r="C1" s="914"/>
      <c r="D1" s="914"/>
      <c r="E1" s="914"/>
      <c r="F1" s="914"/>
      <c r="G1" s="914"/>
      <c r="H1" s="9"/>
      <c r="I1" s="9"/>
      <c r="J1" s="9"/>
      <c r="K1" s="9"/>
      <c r="L1" s="9"/>
      <c r="M1" s="9"/>
    </row>
    <row r="2" spans="1:17" s="1" customFormat="1" ht="15.75" customHeight="1" x14ac:dyDescent="0.25">
      <c r="A2" s="908" t="s">
        <v>0</v>
      </c>
      <c r="B2" s="909" t="s">
        <v>1069</v>
      </c>
      <c r="C2" s="909" t="s">
        <v>733</v>
      </c>
      <c r="D2" s="908" t="s">
        <v>1</v>
      </c>
      <c r="E2" s="1107" t="s">
        <v>1068</v>
      </c>
      <c r="F2" s="1112" t="s">
        <v>1293</v>
      </c>
      <c r="G2" s="1107" t="s">
        <v>1292</v>
      </c>
      <c r="H2" s="1112" t="s">
        <v>5</v>
      </c>
      <c r="I2" s="1112" t="s">
        <v>109</v>
      </c>
      <c r="J2" s="1112" t="s">
        <v>6</v>
      </c>
      <c r="K2" s="1112" t="s">
        <v>7</v>
      </c>
      <c r="L2" s="1112" t="s">
        <v>8</v>
      </c>
      <c r="M2" s="1112" t="s">
        <v>11</v>
      </c>
      <c r="N2" s="909" t="s">
        <v>321</v>
      </c>
      <c r="O2" s="909" t="s">
        <v>1309</v>
      </c>
      <c r="P2" s="913"/>
      <c r="Q2" s="913"/>
    </row>
    <row r="3" spans="1:17" ht="43.5" customHeight="1" x14ac:dyDescent="0.25">
      <c r="A3" s="908"/>
      <c r="B3" s="910"/>
      <c r="C3" s="910"/>
      <c r="D3" s="908"/>
      <c r="E3" s="1107"/>
      <c r="F3" s="1113"/>
      <c r="G3" s="1107"/>
      <c r="H3" s="1113"/>
      <c r="I3" s="1113"/>
      <c r="J3" s="1113"/>
      <c r="K3" s="1113"/>
      <c r="L3" s="1113"/>
      <c r="M3" s="1113"/>
      <c r="N3" s="910"/>
      <c r="O3" s="910"/>
      <c r="P3" s="913"/>
      <c r="Q3" s="913"/>
    </row>
    <row r="4" spans="1:17" x14ac:dyDescent="0.25">
      <c r="A4" s="1108" t="s">
        <v>1291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64"/>
    </row>
    <row r="5" spans="1:17" ht="31.5" x14ac:dyDescent="0.25">
      <c r="A5" s="3">
        <v>1</v>
      </c>
      <c r="B5" s="22" t="s">
        <v>1087</v>
      </c>
      <c r="C5" s="604" t="s">
        <v>1131</v>
      </c>
      <c r="D5" s="22" t="s">
        <v>1149</v>
      </c>
      <c r="E5" s="21">
        <v>14534</v>
      </c>
      <c r="F5" s="21">
        <v>800</v>
      </c>
      <c r="G5" s="21">
        <f t="shared" ref="G5:G12" si="0">E5*F5</f>
        <v>11627200</v>
      </c>
      <c r="H5" s="716" t="s">
        <v>48</v>
      </c>
      <c r="I5" s="21"/>
      <c r="J5" s="21"/>
      <c r="K5" s="21" t="s">
        <v>1489</v>
      </c>
      <c r="L5" s="21"/>
      <c r="M5" s="547" t="s">
        <v>1283</v>
      </c>
      <c r="N5" s="620"/>
      <c r="O5" s="625">
        <v>3</v>
      </c>
    </row>
    <row r="6" spans="1:17" ht="63" x14ac:dyDescent="0.25">
      <c r="A6" s="3">
        <f t="shared" ref="A6:A11" si="1">A5+1</f>
        <v>2</v>
      </c>
      <c r="B6" s="22" t="s">
        <v>1087</v>
      </c>
      <c r="C6" s="604" t="s">
        <v>1133</v>
      </c>
      <c r="D6" s="22" t="s">
        <v>1148</v>
      </c>
      <c r="E6" s="21">
        <v>1951</v>
      </c>
      <c r="F6" s="21">
        <v>1000</v>
      </c>
      <c r="G6" s="21">
        <f t="shared" si="0"/>
        <v>1951000</v>
      </c>
      <c r="H6" s="605" t="s">
        <v>28</v>
      </c>
      <c r="I6" s="21"/>
      <c r="J6" s="21"/>
      <c r="K6" s="21"/>
      <c r="L6" s="21"/>
      <c r="M6" s="547" t="s">
        <v>1278</v>
      </c>
      <c r="N6" s="620"/>
      <c r="O6" s="625">
        <v>3</v>
      </c>
    </row>
    <row r="7" spans="1:17" ht="31.5" x14ac:dyDescent="0.25">
      <c r="A7" s="3">
        <f t="shared" si="1"/>
        <v>3</v>
      </c>
      <c r="B7" s="22" t="s">
        <v>1087</v>
      </c>
      <c r="C7" s="604" t="s">
        <v>1131</v>
      </c>
      <c r="D7" s="22" t="s">
        <v>1150</v>
      </c>
      <c r="E7" s="21">
        <v>12000</v>
      </c>
      <c r="F7" s="21">
        <v>1100</v>
      </c>
      <c r="G7" s="21">
        <f t="shared" si="0"/>
        <v>13200000</v>
      </c>
      <c r="H7" s="605" t="s">
        <v>28</v>
      </c>
      <c r="I7" s="21"/>
      <c r="J7" s="21"/>
      <c r="K7" s="21"/>
      <c r="L7" s="21"/>
      <c r="M7" s="547" t="s">
        <v>1283</v>
      </c>
      <c r="N7" s="620"/>
      <c r="O7" s="625">
        <v>3</v>
      </c>
    </row>
    <row r="8" spans="1:17" ht="31.5" x14ac:dyDescent="0.25">
      <c r="A8" s="3">
        <f t="shared" si="1"/>
        <v>4</v>
      </c>
      <c r="B8" s="22" t="s">
        <v>1087</v>
      </c>
      <c r="C8" s="604" t="s">
        <v>1131</v>
      </c>
      <c r="D8" s="22" t="s">
        <v>1151</v>
      </c>
      <c r="E8" s="21">
        <v>71853</v>
      </c>
      <c r="F8" s="21">
        <v>1100</v>
      </c>
      <c r="G8" s="21">
        <f t="shared" si="0"/>
        <v>79038300</v>
      </c>
      <c r="H8" s="605" t="s">
        <v>28</v>
      </c>
      <c r="I8" s="21"/>
      <c r="J8" s="21"/>
      <c r="K8" s="21"/>
      <c r="L8" s="21"/>
      <c r="M8" s="547" t="s">
        <v>1283</v>
      </c>
      <c r="N8" s="620"/>
      <c r="O8" s="625">
        <v>3</v>
      </c>
    </row>
    <row r="9" spans="1:17" ht="63" x14ac:dyDescent="0.25">
      <c r="A9" s="3">
        <f t="shared" si="1"/>
        <v>5</v>
      </c>
      <c r="B9" s="22" t="s">
        <v>1087</v>
      </c>
      <c r="C9" s="604" t="s">
        <v>1133</v>
      </c>
      <c r="D9" s="22" t="s">
        <v>1152</v>
      </c>
      <c r="E9" s="21">
        <v>30420</v>
      </c>
      <c r="F9" s="21">
        <v>1000</v>
      </c>
      <c r="G9" s="21">
        <f t="shared" si="0"/>
        <v>30420000</v>
      </c>
      <c r="H9" s="605" t="s">
        <v>28</v>
      </c>
      <c r="I9" s="21"/>
      <c r="J9" s="21"/>
      <c r="K9" s="21"/>
      <c r="L9" s="21"/>
      <c r="M9" s="547" t="s">
        <v>1278</v>
      </c>
      <c r="N9" s="620"/>
      <c r="O9" s="625">
        <v>3</v>
      </c>
    </row>
    <row r="10" spans="1:17" ht="31.5" x14ac:dyDescent="0.25">
      <c r="A10" s="3">
        <f t="shared" si="1"/>
        <v>6</v>
      </c>
      <c r="B10" s="22" t="s">
        <v>1087</v>
      </c>
      <c r="C10" s="604" t="s">
        <v>1131</v>
      </c>
      <c r="D10" s="22" t="s">
        <v>1153</v>
      </c>
      <c r="E10" s="21">
        <v>31266</v>
      </c>
      <c r="F10" s="21">
        <v>1100</v>
      </c>
      <c r="G10" s="21">
        <f t="shared" si="0"/>
        <v>34392600</v>
      </c>
      <c r="H10" s="605" t="s">
        <v>28</v>
      </c>
      <c r="I10" s="21"/>
      <c r="J10" s="21"/>
      <c r="K10" s="21"/>
      <c r="L10" s="21"/>
      <c r="M10" s="547" t="s">
        <v>1283</v>
      </c>
      <c r="N10" s="620"/>
      <c r="O10" s="625">
        <v>3</v>
      </c>
    </row>
    <row r="11" spans="1:17" ht="47.25" x14ac:dyDescent="0.25">
      <c r="A11" s="3">
        <f t="shared" si="1"/>
        <v>7</v>
      </c>
      <c r="B11" s="22" t="s">
        <v>1087</v>
      </c>
      <c r="C11" s="604" t="s">
        <v>1134</v>
      </c>
      <c r="D11" s="22" t="s">
        <v>1154</v>
      </c>
      <c r="E11" s="21">
        <v>21556</v>
      </c>
      <c r="F11" s="21">
        <v>700</v>
      </c>
      <c r="G11" s="21">
        <f t="shared" si="0"/>
        <v>15089200</v>
      </c>
      <c r="H11" s="605" t="s">
        <v>28</v>
      </c>
      <c r="I11" s="21"/>
      <c r="J11" s="21"/>
      <c r="K11" s="21"/>
      <c r="L11" s="21"/>
      <c r="M11" s="547" t="s">
        <v>1283</v>
      </c>
      <c r="N11" s="621" t="s">
        <v>1290</v>
      </c>
      <c r="O11" s="625">
        <v>3</v>
      </c>
    </row>
    <row r="12" spans="1:17" ht="31.5" x14ac:dyDescent="0.25">
      <c r="A12" s="3">
        <v>8</v>
      </c>
      <c r="B12" s="22" t="s">
        <v>1087</v>
      </c>
      <c r="C12" s="604" t="s">
        <v>1134</v>
      </c>
      <c r="D12" s="22" t="s">
        <v>1163</v>
      </c>
      <c r="E12" s="603">
        <v>50806</v>
      </c>
      <c r="F12" s="603">
        <v>1100</v>
      </c>
      <c r="G12" s="21">
        <f t="shared" si="0"/>
        <v>55886600</v>
      </c>
      <c r="H12" s="605" t="s">
        <v>28</v>
      </c>
      <c r="I12" s="21"/>
      <c r="J12" s="21"/>
      <c r="K12" s="21"/>
      <c r="L12" s="21"/>
      <c r="M12" s="547" t="s">
        <v>1287</v>
      </c>
      <c r="N12" s="622"/>
      <c r="O12" s="625">
        <v>3</v>
      </c>
    </row>
    <row r="13" spans="1:17" x14ac:dyDescent="0.25">
      <c r="A13" s="1109" t="s">
        <v>1289</v>
      </c>
      <c r="B13" s="1110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625"/>
    </row>
    <row r="14" spans="1:17" ht="157.5" x14ac:dyDescent="0.25">
      <c r="A14" s="3">
        <v>1</v>
      </c>
      <c r="B14" s="22" t="s">
        <v>1087</v>
      </c>
      <c r="C14" s="19" t="s">
        <v>1133</v>
      </c>
      <c r="D14" s="22" t="s">
        <v>1285</v>
      </c>
      <c r="E14" s="603">
        <v>5185</v>
      </c>
      <c r="F14" s="603">
        <v>990</v>
      </c>
      <c r="G14" s="21">
        <f>E14*F14</f>
        <v>5133150</v>
      </c>
      <c r="H14" s="605" t="s">
        <v>28</v>
      </c>
      <c r="I14" s="21"/>
      <c r="J14" s="21"/>
      <c r="K14" s="21"/>
      <c r="L14" s="21"/>
      <c r="M14" s="547" t="s">
        <v>1287</v>
      </c>
      <c r="N14" s="621" t="s">
        <v>1288</v>
      </c>
      <c r="O14" s="625">
        <v>3</v>
      </c>
    </row>
    <row r="15" spans="1:17" x14ac:dyDescent="0.25">
      <c r="A15" s="1111" t="s">
        <v>1164</v>
      </c>
      <c r="B15" s="1111"/>
      <c r="C15" s="1111"/>
      <c r="D15" s="1111"/>
      <c r="E15" s="1111"/>
      <c r="F15" s="1111"/>
      <c r="G15" s="1111"/>
      <c r="H15" s="522"/>
      <c r="I15" s="522"/>
      <c r="J15" s="522"/>
      <c r="K15" s="522"/>
      <c r="L15" s="522"/>
      <c r="M15" s="522"/>
      <c r="O15" s="625"/>
    </row>
    <row r="16" spans="1:17" ht="31.5" x14ac:dyDescent="0.25">
      <c r="A16" s="3">
        <v>1</v>
      </c>
      <c r="B16" s="551" t="s">
        <v>1087</v>
      </c>
      <c r="C16" s="22" t="s">
        <v>1165</v>
      </c>
      <c r="D16" s="551" t="s">
        <v>1171</v>
      </c>
      <c r="E16" s="464">
        <v>36272</v>
      </c>
      <c r="F16" s="464">
        <v>1500</v>
      </c>
      <c r="G16" s="602">
        <f t="shared" ref="G16:G21" si="2">E16*F16</f>
        <v>54408000</v>
      </c>
      <c r="H16" s="605" t="s">
        <v>28</v>
      </c>
      <c r="I16" s="602"/>
      <c r="J16" s="602"/>
      <c r="K16" s="602"/>
      <c r="L16" s="602"/>
      <c r="M16" s="547" t="s">
        <v>1283</v>
      </c>
      <c r="N16" s="623"/>
      <c r="O16" s="625">
        <v>3</v>
      </c>
    </row>
    <row r="17" spans="1:15" ht="31.5" x14ac:dyDescent="0.25">
      <c r="A17" s="3">
        <v>2</v>
      </c>
      <c r="B17" s="551" t="s">
        <v>1087</v>
      </c>
      <c r="C17" s="22" t="s">
        <v>1166</v>
      </c>
      <c r="D17" s="551" t="s">
        <v>1172</v>
      </c>
      <c r="E17" s="464">
        <v>29107</v>
      </c>
      <c r="F17" s="464">
        <v>1500</v>
      </c>
      <c r="G17" s="602">
        <f t="shared" si="2"/>
        <v>43660500</v>
      </c>
      <c r="H17" s="605" t="s">
        <v>28</v>
      </c>
      <c r="I17" s="602"/>
      <c r="J17" s="602"/>
      <c r="K17" s="602"/>
      <c r="L17" s="602"/>
      <c r="M17" s="547" t="s">
        <v>1283</v>
      </c>
      <c r="N17" s="623"/>
      <c r="O17" s="625">
        <v>3</v>
      </c>
    </row>
    <row r="18" spans="1:15" ht="31.5" x14ac:dyDescent="0.25">
      <c r="A18" s="3">
        <v>3</v>
      </c>
      <c r="B18" s="551" t="s">
        <v>1087</v>
      </c>
      <c r="C18" s="22" t="s">
        <v>1167</v>
      </c>
      <c r="D18" s="551" t="s">
        <v>1173</v>
      </c>
      <c r="E18" s="464">
        <v>23594</v>
      </c>
      <c r="F18" s="464">
        <v>1500</v>
      </c>
      <c r="G18" s="602">
        <f t="shared" si="2"/>
        <v>35391000</v>
      </c>
      <c r="H18" s="605" t="s">
        <v>28</v>
      </c>
      <c r="I18" s="602"/>
      <c r="J18" s="602"/>
      <c r="K18" s="602"/>
      <c r="L18" s="602"/>
      <c r="M18" s="547" t="s">
        <v>1283</v>
      </c>
      <c r="N18" s="623"/>
      <c r="O18" s="625">
        <v>3</v>
      </c>
    </row>
    <row r="19" spans="1:15" ht="31.5" x14ac:dyDescent="0.25">
      <c r="A19" s="3">
        <v>4</v>
      </c>
      <c r="B19" s="551" t="s">
        <v>1087</v>
      </c>
      <c r="C19" s="22" t="s">
        <v>1168</v>
      </c>
      <c r="D19" s="551" t="s">
        <v>1174</v>
      </c>
      <c r="E19" s="464">
        <v>40161</v>
      </c>
      <c r="F19" s="464">
        <v>1500</v>
      </c>
      <c r="G19" s="602">
        <f t="shared" si="2"/>
        <v>60241500</v>
      </c>
      <c r="H19" s="605" t="s">
        <v>28</v>
      </c>
      <c r="I19" s="602"/>
      <c r="J19" s="602"/>
      <c r="K19" s="602"/>
      <c r="L19" s="602"/>
      <c r="M19" s="547" t="s">
        <v>1283</v>
      </c>
      <c r="N19" s="623"/>
      <c r="O19" s="625">
        <v>3</v>
      </c>
    </row>
    <row r="20" spans="1:15" ht="31.5" x14ac:dyDescent="0.25">
      <c r="A20" s="3">
        <v>5</v>
      </c>
      <c r="B20" s="551" t="s">
        <v>1087</v>
      </c>
      <c r="C20" s="22" t="s">
        <v>1169</v>
      </c>
      <c r="D20" s="551" t="s">
        <v>1175</v>
      </c>
      <c r="E20" s="464">
        <v>27381</v>
      </c>
      <c r="F20" s="464">
        <v>1500</v>
      </c>
      <c r="G20" s="602">
        <f t="shared" si="2"/>
        <v>41071500</v>
      </c>
      <c r="H20" s="605" t="s">
        <v>28</v>
      </c>
      <c r="I20" s="602"/>
      <c r="J20" s="602"/>
      <c r="K20" s="602"/>
      <c r="L20" s="602"/>
      <c r="M20" s="547" t="s">
        <v>1283</v>
      </c>
      <c r="N20" s="623"/>
      <c r="O20" s="625">
        <v>3</v>
      </c>
    </row>
    <row r="21" spans="1:15" ht="31.5" x14ac:dyDescent="0.25">
      <c r="A21" s="3">
        <v>6</v>
      </c>
      <c r="B21" s="551" t="s">
        <v>1087</v>
      </c>
      <c r="C21" s="22" t="s">
        <v>1170</v>
      </c>
      <c r="D21" s="551" t="s">
        <v>1176</v>
      </c>
      <c r="E21" s="464">
        <v>31574</v>
      </c>
      <c r="F21" s="464">
        <v>1500</v>
      </c>
      <c r="G21" s="602">
        <f t="shared" si="2"/>
        <v>47361000</v>
      </c>
      <c r="H21" s="605" t="s">
        <v>28</v>
      </c>
      <c r="I21" s="602"/>
      <c r="J21" s="602"/>
      <c r="K21" s="602"/>
      <c r="L21" s="602"/>
      <c r="M21" s="547" t="s">
        <v>1283</v>
      </c>
      <c r="N21" s="623"/>
      <c r="O21" s="625">
        <v>3</v>
      </c>
    </row>
    <row r="22" spans="1:15" x14ac:dyDescent="0.25">
      <c r="A22" s="1111" t="s">
        <v>1178</v>
      </c>
      <c r="B22" s="1111"/>
      <c r="C22" s="1111"/>
      <c r="D22" s="1111"/>
      <c r="E22" s="1111"/>
      <c r="F22" s="522"/>
      <c r="O22" s="625">
        <v>3</v>
      </c>
    </row>
    <row r="23" spans="1:15" ht="31.5" x14ac:dyDescent="0.25">
      <c r="A23" s="3">
        <v>1</v>
      </c>
      <c r="B23" s="551" t="s">
        <v>1087</v>
      </c>
      <c r="C23" s="22" t="s">
        <v>1179</v>
      </c>
      <c r="D23" s="551" t="s">
        <v>1207</v>
      </c>
      <c r="E23" s="589">
        <v>16347</v>
      </c>
      <c r="F23" s="589">
        <v>1500</v>
      </c>
      <c r="G23" s="601">
        <f t="shared" ref="G23:G55" si="3">E23*F23</f>
        <v>24520500</v>
      </c>
      <c r="H23" s="605" t="s">
        <v>28</v>
      </c>
      <c r="I23" s="601"/>
      <c r="J23" s="601"/>
      <c r="K23" s="601"/>
      <c r="L23" s="601"/>
      <c r="M23" s="547" t="s">
        <v>1283</v>
      </c>
      <c r="N23" s="624"/>
      <c r="O23" s="625">
        <v>3</v>
      </c>
    </row>
    <row r="24" spans="1:15" ht="31.5" x14ac:dyDescent="0.25">
      <c r="A24" s="3">
        <f t="shared" ref="A24:A55" si="4">A23+1</f>
        <v>2</v>
      </c>
      <c r="B24" s="551" t="s">
        <v>1087</v>
      </c>
      <c r="C24" s="22" t="s">
        <v>1180</v>
      </c>
      <c r="D24" s="551" t="s">
        <v>1208</v>
      </c>
      <c r="E24" s="589">
        <v>2806</v>
      </c>
      <c r="F24" s="589">
        <v>1500</v>
      </c>
      <c r="G24" s="601">
        <f t="shared" si="3"/>
        <v>4209000</v>
      </c>
      <c r="H24" s="605" t="s">
        <v>28</v>
      </c>
      <c r="I24" s="601"/>
      <c r="J24" s="601"/>
      <c r="K24" s="601"/>
      <c r="L24" s="601"/>
      <c r="M24" s="547" t="s">
        <v>1283</v>
      </c>
      <c r="N24" s="623"/>
      <c r="O24" s="625">
        <v>3</v>
      </c>
    </row>
    <row r="25" spans="1:15" ht="31.5" x14ac:dyDescent="0.25">
      <c r="A25" s="3">
        <f t="shared" si="4"/>
        <v>3</v>
      </c>
      <c r="B25" s="551" t="s">
        <v>1087</v>
      </c>
      <c r="C25" s="22" t="s">
        <v>1140</v>
      </c>
      <c r="D25" s="551" t="s">
        <v>1209</v>
      </c>
      <c r="E25" s="589">
        <v>2319</v>
      </c>
      <c r="F25" s="589">
        <v>1500</v>
      </c>
      <c r="G25" s="601">
        <f t="shared" si="3"/>
        <v>3478500</v>
      </c>
      <c r="H25" s="605" t="s">
        <v>28</v>
      </c>
      <c r="I25" s="601"/>
      <c r="J25" s="601"/>
      <c r="K25" s="601"/>
      <c r="L25" s="601"/>
      <c r="M25" s="547" t="s">
        <v>1283</v>
      </c>
      <c r="N25" s="623"/>
      <c r="O25" s="625">
        <v>3</v>
      </c>
    </row>
    <row r="26" spans="1:15" ht="31.5" x14ac:dyDescent="0.25">
      <c r="A26" s="3">
        <f t="shared" si="4"/>
        <v>4</v>
      </c>
      <c r="B26" s="551" t="s">
        <v>1087</v>
      </c>
      <c r="C26" s="22" t="s">
        <v>1181</v>
      </c>
      <c r="D26" s="551" t="s">
        <v>1210</v>
      </c>
      <c r="E26" s="589">
        <v>2919</v>
      </c>
      <c r="F26" s="589">
        <v>1500</v>
      </c>
      <c r="G26" s="601">
        <f t="shared" si="3"/>
        <v>4378500</v>
      </c>
      <c r="H26" s="605" t="s">
        <v>28</v>
      </c>
      <c r="I26" s="601"/>
      <c r="J26" s="601"/>
      <c r="K26" s="601"/>
      <c r="L26" s="601"/>
      <c r="M26" s="547" t="s">
        <v>1283</v>
      </c>
      <c r="N26" s="623"/>
      <c r="O26" s="625">
        <v>3</v>
      </c>
    </row>
    <row r="27" spans="1:15" ht="31.5" x14ac:dyDescent="0.25">
      <c r="A27" s="3">
        <f t="shared" si="4"/>
        <v>5</v>
      </c>
      <c r="B27" s="551" t="s">
        <v>1087</v>
      </c>
      <c r="C27" s="22" t="s">
        <v>1167</v>
      </c>
      <c r="D27" s="551" t="s">
        <v>1211</v>
      </c>
      <c r="E27" s="589">
        <v>4279</v>
      </c>
      <c r="F27" s="589">
        <v>1500</v>
      </c>
      <c r="G27" s="601">
        <f t="shared" si="3"/>
        <v>6418500</v>
      </c>
      <c r="H27" s="605" t="s">
        <v>28</v>
      </c>
      <c r="I27" s="601"/>
      <c r="J27" s="601"/>
      <c r="K27" s="601"/>
      <c r="L27" s="601"/>
      <c r="M27" s="547" t="s">
        <v>1283</v>
      </c>
      <c r="N27" s="623"/>
      <c r="O27" s="625">
        <v>3</v>
      </c>
    </row>
    <row r="28" spans="1:15" ht="31.5" x14ac:dyDescent="0.25">
      <c r="A28" s="3">
        <f t="shared" si="4"/>
        <v>6</v>
      </c>
      <c r="B28" s="551" t="s">
        <v>1087</v>
      </c>
      <c r="C28" s="22" t="s">
        <v>1182</v>
      </c>
      <c r="D28" s="551" t="s">
        <v>1212</v>
      </c>
      <c r="E28" s="589">
        <v>4900</v>
      </c>
      <c r="F28" s="589">
        <v>1500</v>
      </c>
      <c r="G28" s="601">
        <f t="shared" si="3"/>
        <v>7350000</v>
      </c>
      <c r="H28" s="605" t="s">
        <v>28</v>
      </c>
      <c r="I28" s="601"/>
      <c r="J28" s="601"/>
      <c r="K28" s="601"/>
      <c r="L28" s="601"/>
      <c r="M28" s="547" t="s">
        <v>1283</v>
      </c>
      <c r="N28" s="623"/>
      <c r="O28" s="625">
        <v>3</v>
      </c>
    </row>
    <row r="29" spans="1:15" ht="31.5" x14ac:dyDescent="0.25">
      <c r="A29" s="3">
        <f t="shared" si="4"/>
        <v>7</v>
      </c>
      <c r="B29" s="551" t="s">
        <v>1087</v>
      </c>
      <c r="C29" s="22" t="s">
        <v>1183</v>
      </c>
      <c r="D29" s="551" t="s">
        <v>1213</v>
      </c>
      <c r="E29" s="589">
        <v>4900</v>
      </c>
      <c r="F29" s="589">
        <v>1500</v>
      </c>
      <c r="G29" s="601">
        <f t="shared" si="3"/>
        <v>7350000</v>
      </c>
      <c r="H29" s="605" t="s">
        <v>28</v>
      </c>
      <c r="I29" s="601"/>
      <c r="J29" s="601"/>
      <c r="K29" s="601"/>
      <c r="L29" s="601"/>
      <c r="M29" s="547" t="s">
        <v>1283</v>
      </c>
      <c r="N29" s="623"/>
      <c r="O29" s="625">
        <v>3</v>
      </c>
    </row>
    <row r="30" spans="1:15" ht="31.5" x14ac:dyDescent="0.25">
      <c r="A30" s="3">
        <f t="shared" si="4"/>
        <v>8</v>
      </c>
      <c r="B30" s="551" t="s">
        <v>1087</v>
      </c>
      <c r="C30" s="22" t="s">
        <v>1184</v>
      </c>
      <c r="D30" s="551" t="s">
        <v>1214</v>
      </c>
      <c r="E30" s="589">
        <v>5599</v>
      </c>
      <c r="F30" s="589">
        <v>1500</v>
      </c>
      <c r="G30" s="601">
        <f t="shared" si="3"/>
        <v>8398500</v>
      </c>
      <c r="H30" s="605" t="s">
        <v>28</v>
      </c>
      <c r="I30" s="601"/>
      <c r="J30" s="601"/>
      <c r="K30" s="601"/>
      <c r="L30" s="601"/>
      <c r="M30" s="547" t="s">
        <v>1283</v>
      </c>
      <c r="N30" s="623"/>
      <c r="O30" s="625">
        <v>3</v>
      </c>
    </row>
    <row r="31" spans="1:15" ht="31.5" x14ac:dyDescent="0.25">
      <c r="A31" s="3">
        <f t="shared" si="4"/>
        <v>9</v>
      </c>
      <c r="B31" s="551" t="s">
        <v>1087</v>
      </c>
      <c r="C31" s="22" t="s">
        <v>1185</v>
      </c>
      <c r="D31" s="551" t="s">
        <v>1215</v>
      </c>
      <c r="E31" s="589">
        <v>11199</v>
      </c>
      <c r="F31" s="589">
        <v>1500</v>
      </c>
      <c r="G31" s="601">
        <f t="shared" si="3"/>
        <v>16798500</v>
      </c>
      <c r="H31" s="605" t="s">
        <v>28</v>
      </c>
      <c r="I31" s="601"/>
      <c r="J31" s="601"/>
      <c r="K31" s="601"/>
      <c r="L31" s="601"/>
      <c r="M31" s="547" t="s">
        <v>1283</v>
      </c>
      <c r="N31" s="623"/>
      <c r="O31" s="625">
        <v>3</v>
      </c>
    </row>
    <row r="32" spans="1:15" ht="31.5" x14ac:dyDescent="0.25">
      <c r="A32" s="3">
        <f t="shared" si="4"/>
        <v>10</v>
      </c>
      <c r="B32" s="551" t="s">
        <v>1087</v>
      </c>
      <c r="C32" s="22" t="s">
        <v>1186</v>
      </c>
      <c r="D32" s="551" t="s">
        <v>1216</v>
      </c>
      <c r="E32" s="589">
        <v>6094</v>
      </c>
      <c r="F32" s="589">
        <v>1500</v>
      </c>
      <c r="G32" s="601">
        <f t="shared" si="3"/>
        <v>9141000</v>
      </c>
      <c r="H32" s="605" t="s">
        <v>28</v>
      </c>
      <c r="I32" s="601"/>
      <c r="J32" s="601"/>
      <c r="K32" s="601"/>
      <c r="L32" s="601"/>
      <c r="M32" s="547" t="s">
        <v>1283</v>
      </c>
      <c r="N32" s="623"/>
      <c r="O32" s="625">
        <v>3</v>
      </c>
    </row>
    <row r="33" spans="1:15" ht="31.5" x14ac:dyDescent="0.25">
      <c r="A33" s="3">
        <f t="shared" si="4"/>
        <v>11</v>
      </c>
      <c r="B33" s="551" t="s">
        <v>1087</v>
      </c>
      <c r="C33" s="22" t="s">
        <v>1187</v>
      </c>
      <c r="D33" s="551" t="s">
        <v>1217</v>
      </c>
      <c r="E33" s="589">
        <v>16801</v>
      </c>
      <c r="F33" s="589">
        <v>1500</v>
      </c>
      <c r="G33" s="601">
        <f t="shared" si="3"/>
        <v>25201500</v>
      </c>
      <c r="H33" s="605" t="s">
        <v>28</v>
      </c>
      <c r="I33" s="601"/>
      <c r="J33" s="601"/>
      <c r="K33" s="601"/>
      <c r="L33" s="601"/>
      <c r="M33" s="547" t="s">
        <v>1283</v>
      </c>
      <c r="N33" s="623"/>
      <c r="O33" s="625">
        <v>3</v>
      </c>
    </row>
    <row r="34" spans="1:15" ht="31.5" x14ac:dyDescent="0.25">
      <c r="A34" s="3">
        <f t="shared" si="4"/>
        <v>12</v>
      </c>
      <c r="B34" s="551" t="s">
        <v>1087</v>
      </c>
      <c r="C34" s="22" t="s">
        <v>1188</v>
      </c>
      <c r="D34" s="551" t="s">
        <v>1218</v>
      </c>
      <c r="E34" s="589">
        <v>16801</v>
      </c>
      <c r="F34" s="589">
        <v>1500</v>
      </c>
      <c r="G34" s="601">
        <f t="shared" si="3"/>
        <v>25201500</v>
      </c>
      <c r="H34" s="605" t="s">
        <v>28</v>
      </c>
      <c r="I34" s="601"/>
      <c r="J34" s="601"/>
      <c r="K34" s="601"/>
      <c r="L34" s="601"/>
      <c r="M34" s="547" t="s">
        <v>1283</v>
      </c>
      <c r="N34" s="623"/>
      <c r="O34" s="625">
        <v>3</v>
      </c>
    </row>
    <row r="35" spans="1:15" ht="31.5" x14ac:dyDescent="0.25">
      <c r="A35" s="3">
        <f t="shared" si="4"/>
        <v>13</v>
      </c>
      <c r="B35" s="551" t="s">
        <v>1087</v>
      </c>
      <c r="C35" s="22" t="s">
        <v>1189</v>
      </c>
      <c r="D35" s="551" t="s">
        <v>1219</v>
      </c>
      <c r="E35" s="589">
        <v>8397</v>
      </c>
      <c r="F35" s="589">
        <v>1500</v>
      </c>
      <c r="G35" s="601">
        <f t="shared" si="3"/>
        <v>12595500</v>
      </c>
      <c r="H35" s="605" t="s">
        <v>28</v>
      </c>
      <c r="I35" s="601"/>
      <c r="J35" s="601"/>
      <c r="K35" s="601"/>
      <c r="L35" s="601"/>
      <c r="M35" s="547" t="s">
        <v>1283</v>
      </c>
      <c r="N35" s="623"/>
      <c r="O35" s="625">
        <v>3</v>
      </c>
    </row>
    <row r="36" spans="1:15" ht="31.5" x14ac:dyDescent="0.25">
      <c r="A36" s="3">
        <f t="shared" si="4"/>
        <v>14</v>
      </c>
      <c r="B36" s="551" t="s">
        <v>1087</v>
      </c>
      <c r="C36" s="22" t="s">
        <v>1190</v>
      </c>
      <c r="D36" s="551" t="s">
        <v>1220</v>
      </c>
      <c r="E36" s="589">
        <v>7352</v>
      </c>
      <c r="F36" s="589">
        <v>1500</v>
      </c>
      <c r="G36" s="601">
        <f t="shared" si="3"/>
        <v>11028000</v>
      </c>
      <c r="H36" s="605" t="s">
        <v>28</v>
      </c>
      <c r="I36" s="601"/>
      <c r="J36" s="601"/>
      <c r="K36" s="601"/>
      <c r="L36" s="601"/>
      <c r="M36" s="547" t="s">
        <v>1283</v>
      </c>
      <c r="N36" s="623"/>
      <c r="O36" s="625">
        <v>3</v>
      </c>
    </row>
    <row r="37" spans="1:15" ht="31.5" x14ac:dyDescent="0.25">
      <c r="A37" s="3">
        <f t="shared" si="4"/>
        <v>15</v>
      </c>
      <c r="B37" s="551" t="s">
        <v>1087</v>
      </c>
      <c r="C37" s="22" t="s">
        <v>1191</v>
      </c>
      <c r="D37" s="551" t="s">
        <v>1221</v>
      </c>
      <c r="E37" s="589">
        <v>7351</v>
      </c>
      <c r="F37" s="589">
        <v>1500</v>
      </c>
      <c r="G37" s="601">
        <f t="shared" si="3"/>
        <v>11026500</v>
      </c>
      <c r="H37" s="605" t="s">
        <v>28</v>
      </c>
      <c r="I37" s="601"/>
      <c r="J37" s="601"/>
      <c r="K37" s="601"/>
      <c r="L37" s="601"/>
      <c r="M37" s="547" t="s">
        <v>1283</v>
      </c>
      <c r="N37" s="623"/>
      <c r="O37" s="625">
        <v>3</v>
      </c>
    </row>
    <row r="38" spans="1:15" ht="31.5" x14ac:dyDescent="0.25">
      <c r="A38" s="3">
        <f t="shared" si="4"/>
        <v>16</v>
      </c>
      <c r="B38" s="551" t="s">
        <v>1087</v>
      </c>
      <c r="C38" s="22" t="s">
        <v>1192</v>
      </c>
      <c r="D38" s="551" t="s">
        <v>1222</v>
      </c>
      <c r="E38" s="589">
        <v>16484</v>
      </c>
      <c r="F38" s="589">
        <v>1500</v>
      </c>
      <c r="G38" s="601">
        <f t="shared" si="3"/>
        <v>24726000</v>
      </c>
      <c r="H38" s="605" t="s">
        <v>28</v>
      </c>
      <c r="I38" s="601"/>
      <c r="J38" s="601"/>
      <c r="K38" s="601"/>
      <c r="L38" s="601"/>
      <c r="M38" s="547" t="s">
        <v>1283</v>
      </c>
      <c r="N38" s="623"/>
      <c r="O38" s="625">
        <v>3</v>
      </c>
    </row>
    <row r="39" spans="1:15" ht="31.5" x14ac:dyDescent="0.25">
      <c r="A39" s="3">
        <f t="shared" si="4"/>
        <v>17</v>
      </c>
      <c r="B39" s="551" t="s">
        <v>1087</v>
      </c>
      <c r="C39" s="22" t="s">
        <v>1168</v>
      </c>
      <c r="D39" s="551" t="s">
        <v>1223</v>
      </c>
      <c r="E39" s="589">
        <v>1379</v>
      </c>
      <c r="F39" s="589">
        <v>1500</v>
      </c>
      <c r="G39" s="601">
        <f t="shared" si="3"/>
        <v>2068500</v>
      </c>
      <c r="H39" s="605" t="s">
        <v>28</v>
      </c>
      <c r="I39" s="601"/>
      <c r="J39" s="601"/>
      <c r="K39" s="601"/>
      <c r="L39" s="601"/>
      <c r="M39" s="547" t="s">
        <v>1283</v>
      </c>
      <c r="N39" s="623"/>
      <c r="O39" s="625">
        <v>3</v>
      </c>
    </row>
    <row r="40" spans="1:15" ht="31.5" x14ac:dyDescent="0.25">
      <c r="A40" s="3">
        <f t="shared" si="4"/>
        <v>18</v>
      </c>
      <c r="B40" s="551" t="s">
        <v>1087</v>
      </c>
      <c r="C40" s="22" t="s">
        <v>1193</v>
      </c>
      <c r="D40" s="551" t="s">
        <v>1224</v>
      </c>
      <c r="E40" s="589">
        <v>6583</v>
      </c>
      <c r="F40" s="589">
        <v>1500</v>
      </c>
      <c r="G40" s="601">
        <f t="shared" si="3"/>
        <v>9874500</v>
      </c>
      <c r="H40" s="605" t="s">
        <v>28</v>
      </c>
      <c r="I40" s="601"/>
      <c r="J40" s="601"/>
      <c r="K40" s="601"/>
      <c r="L40" s="601"/>
      <c r="M40" s="547" t="s">
        <v>1283</v>
      </c>
      <c r="N40" s="623"/>
      <c r="O40" s="625">
        <v>3</v>
      </c>
    </row>
    <row r="41" spans="1:15" ht="31.5" x14ac:dyDescent="0.25">
      <c r="A41" s="3">
        <f t="shared" si="4"/>
        <v>19</v>
      </c>
      <c r="B41" s="551" t="s">
        <v>1087</v>
      </c>
      <c r="C41" s="22" t="s">
        <v>1194</v>
      </c>
      <c r="D41" s="551" t="s">
        <v>1226</v>
      </c>
      <c r="E41" s="589">
        <v>6765</v>
      </c>
      <c r="F41" s="589">
        <v>1500</v>
      </c>
      <c r="G41" s="601">
        <f t="shared" si="3"/>
        <v>10147500</v>
      </c>
      <c r="H41" s="605" t="s">
        <v>28</v>
      </c>
      <c r="I41" s="601"/>
      <c r="J41" s="601"/>
      <c r="K41" s="601"/>
      <c r="L41" s="601"/>
      <c r="M41" s="547" t="s">
        <v>1283</v>
      </c>
      <c r="N41" s="623"/>
      <c r="O41" s="625">
        <v>3</v>
      </c>
    </row>
    <row r="42" spans="1:15" ht="31.5" x14ac:dyDescent="0.25">
      <c r="A42" s="3">
        <f t="shared" si="4"/>
        <v>20</v>
      </c>
      <c r="B42" s="551" t="s">
        <v>1087</v>
      </c>
      <c r="C42" s="22" t="s">
        <v>1195</v>
      </c>
      <c r="D42" s="551" t="s">
        <v>1227</v>
      </c>
      <c r="E42" s="589">
        <v>8702</v>
      </c>
      <c r="F42" s="589">
        <v>1500</v>
      </c>
      <c r="G42" s="601">
        <f t="shared" si="3"/>
        <v>13053000</v>
      </c>
      <c r="H42" s="605" t="s">
        <v>28</v>
      </c>
      <c r="I42" s="601"/>
      <c r="J42" s="601"/>
      <c r="K42" s="601"/>
      <c r="L42" s="601"/>
      <c r="M42" s="547" t="s">
        <v>1283</v>
      </c>
      <c r="N42" s="623"/>
      <c r="O42" s="625">
        <v>3</v>
      </c>
    </row>
    <row r="43" spans="1:15" ht="31.5" x14ac:dyDescent="0.25">
      <c r="A43" s="3">
        <f t="shared" si="4"/>
        <v>21</v>
      </c>
      <c r="B43" s="551" t="s">
        <v>1087</v>
      </c>
      <c r="C43" s="22" t="s">
        <v>1196</v>
      </c>
      <c r="D43" s="551" t="s">
        <v>1228</v>
      </c>
      <c r="E43" s="589">
        <v>9909</v>
      </c>
      <c r="F43" s="589">
        <v>1500</v>
      </c>
      <c r="G43" s="601">
        <f t="shared" si="3"/>
        <v>14863500</v>
      </c>
      <c r="H43" s="605" t="s">
        <v>28</v>
      </c>
      <c r="I43" s="601"/>
      <c r="J43" s="601"/>
      <c r="K43" s="601"/>
      <c r="L43" s="601"/>
      <c r="M43" s="547" t="s">
        <v>1283</v>
      </c>
      <c r="N43" s="623"/>
      <c r="O43" s="625">
        <v>3</v>
      </c>
    </row>
    <row r="44" spans="1:15" ht="31.5" x14ac:dyDescent="0.25">
      <c r="A44" s="3">
        <f t="shared" si="4"/>
        <v>22</v>
      </c>
      <c r="B44" s="551" t="s">
        <v>1087</v>
      </c>
      <c r="C44" s="22" t="s">
        <v>1197</v>
      </c>
      <c r="D44" s="551" t="s">
        <v>1229</v>
      </c>
      <c r="E44" s="589">
        <v>18365</v>
      </c>
      <c r="F44" s="589">
        <v>1500</v>
      </c>
      <c r="G44" s="601">
        <f t="shared" si="3"/>
        <v>27547500</v>
      </c>
      <c r="H44" s="605" t="s">
        <v>28</v>
      </c>
      <c r="I44" s="601"/>
      <c r="J44" s="601"/>
      <c r="K44" s="601"/>
      <c r="L44" s="601"/>
      <c r="M44" s="547" t="s">
        <v>1283</v>
      </c>
      <c r="N44" s="623"/>
      <c r="O44" s="625">
        <v>3</v>
      </c>
    </row>
    <row r="45" spans="1:15" ht="31.5" x14ac:dyDescent="0.25">
      <c r="A45" s="3">
        <f t="shared" si="4"/>
        <v>23</v>
      </c>
      <c r="B45" s="551" t="s">
        <v>1087</v>
      </c>
      <c r="C45" s="22" t="s">
        <v>1198</v>
      </c>
      <c r="D45" s="551" t="s">
        <v>1230</v>
      </c>
      <c r="E45" s="589">
        <v>616</v>
      </c>
      <c r="F45" s="589">
        <v>1500</v>
      </c>
      <c r="G45" s="601">
        <f t="shared" si="3"/>
        <v>924000</v>
      </c>
      <c r="H45" s="605" t="s">
        <v>28</v>
      </c>
      <c r="I45" s="601"/>
      <c r="J45" s="601"/>
      <c r="K45" s="601"/>
      <c r="L45" s="601"/>
      <c r="M45" s="547" t="s">
        <v>1283</v>
      </c>
      <c r="N45" s="623"/>
      <c r="O45" s="625">
        <v>3</v>
      </c>
    </row>
    <row r="46" spans="1:15" ht="31.5" x14ac:dyDescent="0.25">
      <c r="A46" s="3">
        <f t="shared" si="4"/>
        <v>24</v>
      </c>
      <c r="B46" s="551" t="s">
        <v>1087</v>
      </c>
      <c r="C46" s="22" t="s">
        <v>1199</v>
      </c>
      <c r="D46" s="551" t="s">
        <v>1231</v>
      </c>
      <c r="E46" s="589">
        <v>7460</v>
      </c>
      <c r="F46" s="589">
        <v>1500</v>
      </c>
      <c r="G46" s="601">
        <f t="shared" si="3"/>
        <v>11190000</v>
      </c>
      <c r="H46" s="605" t="s">
        <v>28</v>
      </c>
      <c r="I46" s="601"/>
      <c r="J46" s="601"/>
      <c r="K46" s="601"/>
      <c r="L46" s="601"/>
      <c r="M46" s="547" t="s">
        <v>1283</v>
      </c>
      <c r="N46" s="623"/>
      <c r="O46" s="625">
        <v>3</v>
      </c>
    </row>
    <row r="47" spans="1:15" ht="31.5" x14ac:dyDescent="0.25">
      <c r="A47" s="3">
        <f t="shared" si="4"/>
        <v>25</v>
      </c>
      <c r="B47" s="551" t="s">
        <v>1087</v>
      </c>
      <c r="C47" s="22" t="s">
        <v>1200</v>
      </c>
      <c r="D47" s="551" t="s">
        <v>1232</v>
      </c>
      <c r="E47" s="589">
        <v>143562</v>
      </c>
      <c r="F47" s="589">
        <v>1500</v>
      </c>
      <c r="G47" s="601">
        <f t="shared" si="3"/>
        <v>215343000</v>
      </c>
      <c r="H47" s="605" t="s">
        <v>28</v>
      </c>
      <c r="I47" s="601"/>
      <c r="J47" s="601"/>
      <c r="K47" s="601"/>
      <c r="L47" s="601"/>
      <c r="M47" s="547" t="s">
        <v>1283</v>
      </c>
      <c r="N47" s="623"/>
      <c r="O47" s="625">
        <v>3</v>
      </c>
    </row>
    <row r="48" spans="1:15" ht="31.5" x14ac:dyDescent="0.25">
      <c r="A48" s="3">
        <f t="shared" si="4"/>
        <v>26</v>
      </c>
      <c r="B48" s="551" t="s">
        <v>1087</v>
      </c>
      <c r="C48" s="22" t="s">
        <v>1201</v>
      </c>
      <c r="D48" s="551" t="s">
        <v>1233</v>
      </c>
      <c r="E48" s="589">
        <v>2169</v>
      </c>
      <c r="F48" s="589">
        <v>1500</v>
      </c>
      <c r="G48" s="601">
        <f t="shared" si="3"/>
        <v>3253500</v>
      </c>
      <c r="H48" s="605" t="s">
        <v>28</v>
      </c>
      <c r="I48" s="601"/>
      <c r="J48" s="601"/>
      <c r="K48" s="601"/>
      <c r="L48" s="601"/>
      <c r="M48" s="547" t="s">
        <v>1283</v>
      </c>
      <c r="N48" s="623"/>
      <c r="O48" s="625">
        <v>3</v>
      </c>
    </row>
    <row r="49" spans="1:15" ht="31.5" x14ac:dyDescent="0.25">
      <c r="A49" s="3">
        <f t="shared" si="4"/>
        <v>27</v>
      </c>
      <c r="B49" s="551" t="s">
        <v>1087</v>
      </c>
      <c r="C49" s="22" t="s">
        <v>1181</v>
      </c>
      <c r="D49" s="551" t="s">
        <v>1234</v>
      </c>
      <c r="E49" s="589">
        <v>35833</v>
      </c>
      <c r="F49" s="589">
        <v>1500</v>
      </c>
      <c r="G49" s="601">
        <f t="shared" si="3"/>
        <v>53749500</v>
      </c>
      <c r="H49" s="605" t="s">
        <v>28</v>
      </c>
      <c r="I49" s="601"/>
      <c r="J49" s="601"/>
      <c r="K49" s="601"/>
      <c r="L49" s="601"/>
      <c r="M49" s="547" t="s">
        <v>1283</v>
      </c>
      <c r="N49" s="623"/>
      <c r="O49" s="625">
        <v>3</v>
      </c>
    </row>
    <row r="50" spans="1:15" ht="31.5" x14ac:dyDescent="0.25">
      <c r="A50" s="3">
        <f t="shared" si="4"/>
        <v>28</v>
      </c>
      <c r="B50" s="551" t="s">
        <v>1087</v>
      </c>
      <c r="C50" s="22" t="s">
        <v>1170</v>
      </c>
      <c r="D50" s="551" t="s">
        <v>1235</v>
      </c>
      <c r="E50" s="589">
        <v>5236</v>
      </c>
      <c r="F50" s="589">
        <v>1500</v>
      </c>
      <c r="G50" s="601">
        <f t="shared" si="3"/>
        <v>7854000</v>
      </c>
      <c r="H50" s="605" t="s">
        <v>28</v>
      </c>
      <c r="I50" s="601"/>
      <c r="J50" s="601"/>
      <c r="K50" s="601"/>
      <c r="L50" s="601"/>
      <c r="M50" s="547" t="s">
        <v>1283</v>
      </c>
      <c r="N50" s="623"/>
      <c r="O50" s="625">
        <v>3</v>
      </c>
    </row>
    <row r="51" spans="1:15" ht="31.5" x14ac:dyDescent="0.25">
      <c r="A51" s="3">
        <f t="shared" si="4"/>
        <v>29</v>
      </c>
      <c r="B51" s="551" t="s">
        <v>1087</v>
      </c>
      <c r="C51" s="22" t="s">
        <v>1202</v>
      </c>
      <c r="D51" s="551" t="s">
        <v>1236</v>
      </c>
      <c r="E51" s="589">
        <v>3120</v>
      </c>
      <c r="F51" s="589">
        <v>1500</v>
      </c>
      <c r="G51" s="601">
        <f t="shared" si="3"/>
        <v>4680000</v>
      </c>
      <c r="H51" s="605" t="s">
        <v>28</v>
      </c>
      <c r="I51" s="601"/>
      <c r="J51" s="601"/>
      <c r="K51" s="601"/>
      <c r="L51" s="601"/>
      <c r="M51" s="547" t="s">
        <v>1283</v>
      </c>
      <c r="N51" s="623"/>
      <c r="O51" s="625">
        <v>3</v>
      </c>
    </row>
    <row r="52" spans="1:15" ht="31.5" x14ac:dyDescent="0.25">
      <c r="A52" s="3">
        <f t="shared" si="4"/>
        <v>30</v>
      </c>
      <c r="B52" s="551" t="s">
        <v>1087</v>
      </c>
      <c r="C52" s="22" t="s">
        <v>1203</v>
      </c>
      <c r="D52" s="551" t="s">
        <v>1237</v>
      </c>
      <c r="E52" s="589">
        <v>28</v>
      </c>
      <c r="F52" s="589">
        <v>1500</v>
      </c>
      <c r="G52" s="601">
        <f t="shared" si="3"/>
        <v>42000</v>
      </c>
      <c r="H52" s="605" t="s">
        <v>28</v>
      </c>
      <c r="I52" s="601"/>
      <c r="J52" s="601"/>
      <c r="K52" s="601"/>
      <c r="L52" s="601"/>
      <c r="M52" s="547" t="s">
        <v>1283</v>
      </c>
      <c r="N52" s="623"/>
      <c r="O52" s="625">
        <v>3</v>
      </c>
    </row>
    <row r="53" spans="1:15" ht="31.5" x14ac:dyDescent="0.25">
      <c r="A53" s="3">
        <f t="shared" si="4"/>
        <v>31</v>
      </c>
      <c r="B53" s="551" t="s">
        <v>1087</v>
      </c>
      <c r="C53" s="22" t="s">
        <v>1204</v>
      </c>
      <c r="D53" s="551" t="s">
        <v>1238</v>
      </c>
      <c r="E53" s="589">
        <v>2405</v>
      </c>
      <c r="F53" s="589">
        <v>1500</v>
      </c>
      <c r="G53" s="601">
        <f t="shared" si="3"/>
        <v>3607500</v>
      </c>
      <c r="H53" s="605" t="s">
        <v>28</v>
      </c>
      <c r="I53" s="601"/>
      <c r="J53" s="601"/>
      <c r="K53" s="601"/>
      <c r="L53" s="601"/>
      <c r="M53" s="547" t="s">
        <v>1283</v>
      </c>
      <c r="N53" s="623"/>
      <c r="O53" s="625">
        <v>3</v>
      </c>
    </row>
    <row r="54" spans="1:15" ht="31.5" x14ac:dyDescent="0.25">
      <c r="A54" s="3">
        <f t="shared" si="4"/>
        <v>32</v>
      </c>
      <c r="B54" s="551" t="s">
        <v>1087</v>
      </c>
      <c r="C54" s="22" t="s">
        <v>1205</v>
      </c>
      <c r="D54" s="551" t="s">
        <v>1239</v>
      </c>
      <c r="E54" s="589">
        <v>3716</v>
      </c>
      <c r="F54" s="589">
        <v>1500</v>
      </c>
      <c r="G54" s="601">
        <f t="shared" si="3"/>
        <v>5574000</v>
      </c>
      <c r="H54" s="605" t="s">
        <v>28</v>
      </c>
      <c r="I54" s="601"/>
      <c r="J54" s="601"/>
      <c r="K54" s="601"/>
      <c r="L54" s="601"/>
      <c r="M54" s="547" t="s">
        <v>1283</v>
      </c>
      <c r="N54" s="623"/>
      <c r="O54" s="625">
        <v>3</v>
      </c>
    </row>
    <row r="55" spans="1:15" ht="31.5" x14ac:dyDescent="0.25">
      <c r="A55" s="3">
        <f t="shared" si="4"/>
        <v>33</v>
      </c>
      <c r="B55" s="551" t="s">
        <v>1087</v>
      </c>
      <c r="C55" s="22" t="s">
        <v>1206</v>
      </c>
      <c r="D55" s="551" t="s">
        <v>1240</v>
      </c>
      <c r="E55" s="589">
        <v>401</v>
      </c>
      <c r="F55" s="589">
        <v>1500</v>
      </c>
      <c r="G55" s="601">
        <f t="shared" si="3"/>
        <v>601500</v>
      </c>
      <c r="H55" s="605" t="s">
        <v>28</v>
      </c>
      <c r="I55" s="601"/>
      <c r="J55" s="601"/>
      <c r="K55" s="601"/>
      <c r="L55" s="601"/>
      <c r="M55" s="547" t="s">
        <v>1283</v>
      </c>
      <c r="N55" s="623"/>
      <c r="O55" s="625">
        <v>3</v>
      </c>
    </row>
    <row r="56" spans="1:15" x14ac:dyDescent="0.25">
      <c r="A56" s="1111" t="s">
        <v>1241</v>
      </c>
      <c r="B56" s="1111"/>
      <c r="C56" s="1111"/>
      <c r="D56" s="1111"/>
      <c r="E56" s="1111"/>
      <c r="F56" s="1111"/>
      <c r="G56" s="1111"/>
      <c r="H56" s="522"/>
      <c r="I56" s="522"/>
      <c r="J56" s="522"/>
      <c r="K56" s="522"/>
      <c r="L56" s="522"/>
      <c r="M56" s="522"/>
      <c r="O56" s="625">
        <v>3</v>
      </c>
    </row>
    <row r="57" spans="1:15" ht="31.5" x14ac:dyDescent="0.25">
      <c r="A57" s="3">
        <v>1</v>
      </c>
      <c r="B57" s="551" t="s">
        <v>1087</v>
      </c>
      <c r="C57" s="22" t="s">
        <v>1243</v>
      </c>
      <c r="D57" s="551" t="s">
        <v>1250</v>
      </c>
      <c r="E57" s="589">
        <v>1982</v>
      </c>
      <c r="F57" s="589">
        <v>2000</v>
      </c>
      <c r="G57" s="591">
        <f t="shared" ref="G57:G63" si="5">E57*F57</f>
        <v>3964000</v>
      </c>
      <c r="H57" s="605" t="s">
        <v>28</v>
      </c>
      <c r="I57" s="591"/>
      <c r="J57" s="591"/>
      <c r="K57" s="591"/>
      <c r="L57" s="591"/>
      <c r="M57" s="547" t="s">
        <v>1283</v>
      </c>
      <c r="N57" s="623"/>
      <c r="O57" s="625">
        <v>3</v>
      </c>
    </row>
    <row r="58" spans="1:15" ht="31.5" x14ac:dyDescent="0.25">
      <c r="A58" s="3">
        <v>2</v>
      </c>
      <c r="B58" s="551" t="s">
        <v>1087</v>
      </c>
      <c r="C58" s="22" t="s">
        <v>1244</v>
      </c>
      <c r="D58" s="551" t="s">
        <v>1251</v>
      </c>
      <c r="E58" s="589">
        <v>15190</v>
      </c>
      <c r="F58" s="589">
        <v>2000</v>
      </c>
      <c r="G58" s="591">
        <f t="shared" si="5"/>
        <v>30380000</v>
      </c>
      <c r="H58" s="605" t="s">
        <v>28</v>
      </c>
      <c r="I58" s="591"/>
      <c r="J58" s="591"/>
      <c r="K58" s="591"/>
      <c r="L58" s="591"/>
      <c r="M58" s="547" t="s">
        <v>1283</v>
      </c>
      <c r="N58" s="623"/>
      <c r="O58" s="625">
        <v>3</v>
      </c>
    </row>
    <row r="59" spans="1:15" ht="31.5" x14ac:dyDescent="0.25">
      <c r="A59" s="3">
        <v>3</v>
      </c>
      <c r="B59" s="551" t="s">
        <v>1087</v>
      </c>
      <c r="C59" s="22" t="s">
        <v>1245</v>
      </c>
      <c r="D59" s="551" t="s">
        <v>1252</v>
      </c>
      <c r="E59" s="589">
        <v>44836</v>
      </c>
      <c r="F59" s="589">
        <v>2000</v>
      </c>
      <c r="G59" s="591">
        <f t="shared" si="5"/>
        <v>89672000</v>
      </c>
      <c r="H59" s="605" t="s">
        <v>28</v>
      </c>
      <c r="I59" s="591"/>
      <c r="J59" s="591"/>
      <c r="K59" s="591"/>
      <c r="L59" s="591"/>
      <c r="M59" s="547" t="s">
        <v>1283</v>
      </c>
      <c r="N59" s="623"/>
      <c r="O59" s="625">
        <v>3</v>
      </c>
    </row>
    <row r="60" spans="1:15" ht="31.5" x14ac:dyDescent="0.25">
      <c r="A60" s="3">
        <v>4</v>
      </c>
      <c r="B60" s="551" t="s">
        <v>1087</v>
      </c>
      <c r="C60" s="22" t="s">
        <v>1246</v>
      </c>
      <c r="D60" s="551" t="s">
        <v>1253</v>
      </c>
      <c r="E60" s="589">
        <v>18928</v>
      </c>
      <c r="F60" s="589">
        <v>2000</v>
      </c>
      <c r="G60" s="591">
        <f t="shared" si="5"/>
        <v>37856000</v>
      </c>
      <c r="H60" s="605" t="s">
        <v>28</v>
      </c>
      <c r="I60" s="591"/>
      <c r="J60" s="591"/>
      <c r="K60" s="591"/>
      <c r="L60" s="591"/>
      <c r="M60" s="547" t="s">
        <v>1283</v>
      </c>
      <c r="N60" s="623"/>
      <c r="O60" s="625">
        <v>3</v>
      </c>
    </row>
    <row r="61" spans="1:15" ht="31.5" x14ac:dyDescent="0.25">
      <c r="A61" s="3">
        <v>5</v>
      </c>
      <c r="B61" s="551" t="s">
        <v>1087</v>
      </c>
      <c r="C61" s="22" t="s">
        <v>1247</v>
      </c>
      <c r="D61" s="551" t="s">
        <v>1217</v>
      </c>
      <c r="E61" s="589">
        <v>10768</v>
      </c>
      <c r="F61" s="589">
        <v>2000</v>
      </c>
      <c r="G61" s="591">
        <f t="shared" si="5"/>
        <v>21536000</v>
      </c>
      <c r="H61" s="605" t="s">
        <v>28</v>
      </c>
      <c r="I61" s="591"/>
      <c r="J61" s="591"/>
      <c r="K61" s="591"/>
      <c r="L61" s="591"/>
      <c r="M61" s="547" t="s">
        <v>1283</v>
      </c>
      <c r="N61" s="623"/>
      <c r="O61" s="625">
        <v>3</v>
      </c>
    </row>
    <row r="62" spans="1:15" ht="31.5" x14ac:dyDescent="0.25">
      <c r="A62" s="3">
        <v>6</v>
      </c>
      <c r="B62" s="551" t="s">
        <v>1087</v>
      </c>
      <c r="C62" s="22" t="s">
        <v>1248</v>
      </c>
      <c r="D62" s="551" t="s">
        <v>1225</v>
      </c>
      <c r="E62" s="589">
        <v>10632</v>
      </c>
      <c r="F62" s="589">
        <v>2000</v>
      </c>
      <c r="G62" s="591">
        <f t="shared" si="5"/>
        <v>21264000</v>
      </c>
      <c r="H62" s="605" t="s">
        <v>28</v>
      </c>
      <c r="I62" s="591"/>
      <c r="J62" s="591"/>
      <c r="K62" s="591"/>
      <c r="L62" s="591"/>
      <c r="M62" s="547" t="s">
        <v>1283</v>
      </c>
      <c r="N62" s="623"/>
      <c r="O62" s="625">
        <v>3</v>
      </c>
    </row>
    <row r="63" spans="1:15" ht="31.5" x14ac:dyDescent="0.25">
      <c r="A63" s="3">
        <v>7</v>
      </c>
      <c r="B63" s="551" t="s">
        <v>1087</v>
      </c>
      <c r="C63" s="22" t="s">
        <v>1249</v>
      </c>
      <c r="D63" s="551" t="s">
        <v>1254</v>
      </c>
      <c r="E63" s="589">
        <v>42655</v>
      </c>
      <c r="F63" s="589">
        <v>2000</v>
      </c>
      <c r="G63" s="591">
        <f t="shared" si="5"/>
        <v>85310000</v>
      </c>
      <c r="H63" s="605" t="s">
        <v>28</v>
      </c>
      <c r="I63" s="591"/>
      <c r="J63" s="591"/>
      <c r="K63" s="591"/>
      <c r="L63" s="591"/>
      <c r="M63" s="547" t="s">
        <v>1283</v>
      </c>
      <c r="N63" s="623"/>
      <c r="O63" s="625">
        <v>3</v>
      </c>
    </row>
  </sheetData>
  <autoFilter ref="A2:N3"/>
  <mergeCells count="23">
    <mergeCell ref="A13:N13"/>
    <mergeCell ref="A15:G15"/>
    <mergeCell ref="A22:E22"/>
    <mergeCell ref="A56:G56"/>
    <mergeCell ref="M2:M3"/>
    <mergeCell ref="N2:N3"/>
    <mergeCell ref="H2:H3"/>
    <mergeCell ref="I2:I3"/>
    <mergeCell ref="J2:J3"/>
    <mergeCell ref="K2:K3"/>
    <mergeCell ref="L2:L3"/>
    <mergeCell ref="F2:F3"/>
    <mergeCell ref="G2:G3"/>
    <mergeCell ref="O2:O3"/>
    <mergeCell ref="P2:P3"/>
    <mergeCell ref="Q2:Q3"/>
    <mergeCell ref="A4:N4"/>
    <mergeCell ref="A1:G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39" fitToHeight="5" orientation="landscape" r:id="rId1"/>
  <rowBreaks count="3" manualBreakCount="3">
    <brk id="14" max="14" man="1"/>
    <brk id="32" max="14" man="1"/>
    <brk id="55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topLeftCell="C31" zoomScale="75" zoomScaleNormal="100" zoomScaleSheetLayoutView="75" workbookViewId="0">
      <selection activeCell="P13" sqref="P13"/>
    </sheetView>
  </sheetViews>
  <sheetFormatPr defaultRowHeight="15.75" x14ac:dyDescent="0.25"/>
  <cols>
    <col min="1" max="1" width="9.140625" style="549"/>
    <col min="2" max="2" width="24.42578125" style="549" customWidth="1"/>
    <col min="3" max="3" width="37" style="549" customWidth="1"/>
    <col min="4" max="4" width="30.28515625" style="549" customWidth="1"/>
    <col min="5" max="5" width="17" style="549" customWidth="1"/>
    <col min="6" max="6" width="24.5703125" style="549" customWidth="1"/>
    <col min="7" max="7" width="22.28515625" style="549" bestFit="1" customWidth="1"/>
    <col min="8" max="11" width="19.85546875" style="549" customWidth="1"/>
    <col min="12" max="12" width="46.42578125" style="549" customWidth="1"/>
    <col min="13" max="13" width="59" style="549" customWidth="1"/>
    <col min="14" max="14" width="15.85546875" style="549" customWidth="1"/>
    <col min="15" max="15" width="13.85546875" customWidth="1"/>
    <col min="16" max="16" width="22.140625" customWidth="1"/>
    <col min="17" max="17" width="14.140625" customWidth="1"/>
    <col min="18" max="18" width="15.5703125" customWidth="1"/>
    <col min="19" max="19" width="15.85546875" customWidth="1"/>
    <col min="20" max="20" width="18.85546875" customWidth="1"/>
    <col min="21" max="21" width="9.140625" customWidth="1"/>
  </cols>
  <sheetData>
    <row r="1" spans="1:20" ht="15.75" customHeight="1" x14ac:dyDescent="0.25">
      <c r="A1" s="927" t="s">
        <v>1125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</row>
    <row r="2" spans="1:20" s="1" customFormat="1" ht="15.75" customHeight="1" x14ac:dyDescent="0.25">
      <c r="A2" s="908" t="s">
        <v>0</v>
      </c>
      <c r="B2" s="908" t="s">
        <v>1069</v>
      </c>
      <c r="C2" s="909" t="s">
        <v>733</v>
      </c>
      <c r="D2" s="908" t="s">
        <v>1</v>
      </c>
      <c r="E2" s="1107" t="s">
        <v>1068</v>
      </c>
      <c r="F2" s="1107" t="s">
        <v>1141</v>
      </c>
      <c r="G2" s="1107" t="s">
        <v>1127</v>
      </c>
      <c r="H2" s="1112" t="s">
        <v>5</v>
      </c>
      <c r="I2" s="1106" t="s">
        <v>109</v>
      </c>
      <c r="J2" s="1106" t="s">
        <v>6</v>
      </c>
      <c r="K2" s="1106" t="s">
        <v>7</v>
      </c>
      <c r="L2" s="909" t="s">
        <v>1126</v>
      </c>
      <c r="M2" s="909" t="s">
        <v>1128</v>
      </c>
      <c r="N2" s="1099" t="s">
        <v>8</v>
      </c>
      <c r="O2" s="1099" t="s">
        <v>114</v>
      </c>
      <c r="P2" s="908" t="s">
        <v>11</v>
      </c>
      <c r="Q2" s="913"/>
      <c r="R2" s="913"/>
      <c r="S2" s="913"/>
      <c r="T2" s="913"/>
    </row>
    <row r="3" spans="1:20" ht="72.75" customHeight="1" x14ac:dyDescent="0.25">
      <c r="A3" s="908"/>
      <c r="B3" s="908"/>
      <c r="C3" s="910"/>
      <c r="D3" s="908"/>
      <c r="E3" s="1107"/>
      <c r="F3" s="1107"/>
      <c r="G3" s="1107"/>
      <c r="H3" s="1113"/>
      <c r="I3" s="1106"/>
      <c r="J3" s="1106"/>
      <c r="K3" s="1106"/>
      <c r="L3" s="910"/>
      <c r="M3" s="910"/>
      <c r="N3" s="1099"/>
      <c r="O3" s="1099"/>
      <c r="P3" s="908"/>
      <c r="Q3" s="913"/>
      <c r="R3" s="913"/>
      <c r="S3" s="913"/>
      <c r="T3" s="913"/>
    </row>
    <row r="4" spans="1:20" ht="15.75" customHeight="1" x14ac:dyDescent="0.25">
      <c r="A4" s="1111" t="s">
        <v>1129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</row>
    <row r="5" spans="1:20" ht="57.75" customHeight="1" x14ac:dyDescent="0.25">
      <c r="A5" s="3">
        <v>1</v>
      </c>
      <c r="B5" s="551" t="s">
        <v>1087</v>
      </c>
      <c r="C5" s="555" t="s">
        <v>1131</v>
      </c>
      <c r="D5" s="551" t="s">
        <v>1149</v>
      </c>
      <c r="E5" s="22">
        <v>14534</v>
      </c>
      <c r="F5" s="546">
        <v>7000000</v>
      </c>
      <c r="G5" s="547">
        <v>10173800</v>
      </c>
      <c r="H5" s="554" t="s">
        <v>28</v>
      </c>
      <c r="I5" s="550"/>
      <c r="J5" s="550"/>
      <c r="K5" s="550"/>
      <c r="L5" s="555" t="s">
        <v>1130</v>
      </c>
      <c r="M5" s="555" t="s">
        <v>1132</v>
      </c>
      <c r="N5" s="557"/>
      <c r="O5" s="449">
        <v>3</v>
      </c>
      <c r="P5" s="547" t="s">
        <v>1283</v>
      </c>
    </row>
    <row r="6" spans="1:20" ht="71.25" customHeight="1" x14ac:dyDescent="0.25">
      <c r="A6" s="3">
        <f t="shared" ref="A6:A11" si="0">A5+1</f>
        <v>2</v>
      </c>
      <c r="B6" s="551" t="s">
        <v>1087</v>
      </c>
      <c r="C6" s="555" t="s">
        <v>1133</v>
      </c>
      <c r="D6" s="551" t="s">
        <v>1148</v>
      </c>
      <c r="E6" s="22">
        <v>1951</v>
      </c>
      <c r="F6" s="546">
        <v>8000000</v>
      </c>
      <c r="G6" s="547">
        <v>1560800</v>
      </c>
      <c r="H6" s="554" t="s">
        <v>28</v>
      </c>
      <c r="I6" s="550"/>
      <c r="J6" s="550"/>
      <c r="K6" s="550"/>
      <c r="L6" s="556" t="s">
        <v>1130</v>
      </c>
      <c r="M6" s="555" t="s">
        <v>1132</v>
      </c>
      <c r="N6" s="557"/>
      <c r="O6" s="449">
        <v>3</v>
      </c>
      <c r="P6" s="547" t="s">
        <v>1278</v>
      </c>
    </row>
    <row r="7" spans="1:20" ht="54" customHeight="1" x14ac:dyDescent="0.25">
      <c r="A7" s="3">
        <f t="shared" si="0"/>
        <v>3</v>
      </c>
      <c r="B7" s="551" t="s">
        <v>1087</v>
      </c>
      <c r="C7" s="555" t="s">
        <v>1131</v>
      </c>
      <c r="D7" s="551" t="s">
        <v>1150</v>
      </c>
      <c r="E7" s="22">
        <v>12000</v>
      </c>
      <c r="F7" s="546">
        <v>12000000</v>
      </c>
      <c r="G7" s="547">
        <v>14400000</v>
      </c>
      <c r="H7" s="554" t="s">
        <v>28</v>
      </c>
      <c r="I7" s="550"/>
      <c r="J7" s="550"/>
      <c r="K7" s="550"/>
      <c r="L7" s="556" t="s">
        <v>1130</v>
      </c>
      <c r="M7" s="555" t="s">
        <v>1132</v>
      </c>
      <c r="N7" s="557"/>
      <c r="O7" s="449">
        <v>3</v>
      </c>
      <c r="P7" s="547" t="s">
        <v>1283</v>
      </c>
    </row>
    <row r="8" spans="1:20" ht="51.75" customHeight="1" x14ac:dyDescent="0.25">
      <c r="A8" s="3">
        <f t="shared" si="0"/>
        <v>4</v>
      </c>
      <c r="B8" s="551" t="s">
        <v>1087</v>
      </c>
      <c r="C8" s="555" t="s">
        <v>1131</v>
      </c>
      <c r="D8" s="551" t="s">
        <v>1151</v>
      </c>
      <c r="E8" s="22">
        <v>71853</v>
      </c>
      <c r="F8" s="546">
        <v>11000000</v>
      </c>
      <c r="G8" s="547">
        <v>79038300</v>
      </c>
      <c r="H8" s="554" t="s">
        <v>28</v>
      </c>
      <c r="I8" s="550"/>
      <c r="J8" s="550"/>
      <c r="K8" s="550"/>
      <c r="L8" s="556" t="s">
        <v>1130</v>
      </c>
      <c r="M8" s="555" t="s">
        <v>1132</v>
      </c>
      <c r="N8" s="557"/>
      <c r="O8" s="449">
        <v>3</v>
      </c>
      <c r="P8" s="547" t="s">
        <v>1283</v>
      </c>
    </row>
    <row r="9" spans="1:20" ht="66.75" customHeight="1" x14ac:dyDescent="0.25">
      <c r="A9" s="3">
        <f t="shared" si="0"/>
        <v>5</v>
      </c>
      <c r="B9" s="551" t="s">
        <v>1087</v>
      </c>
      <c r="C9" s="555" t="s">
        <v>1133</v>
      </c>
      <c r="D9" s="551" t="s">
        <v>1152</v>
      </c>
      <c r="E9" s="22">
        <v>30420</v>
      </c>
      <c r="F9" s="546">
        <v>10000000</v>
      </c>
      <c r="G9" s="547">
        <v>30420000</v>
      </c>
      <c r="H9" s="554" t="s">
        <v>28</v>
      </c>
      <c r="I9" s="550"/>
      <c r="J9" s="550"/>
      <c r="K9" s="550"/>
      <c r="L9" s="556" t="s">
        <v>1130</v>
      </c>
      <c r="M9" s="555" t="s">
        <v>1132</v>
      </c>
      <c r="N9" s="557"/>
      <c r="O9" s="449">
        <v>3</v>
      </c>
      <c r="P9" s="547" t="s">
        <v>1278</v>
      </c>
    </row>
    <row r="10" spans="1:20" ht="51" customHeight="1" x14ac:dyDescent="0.25">
      <c r="A10" s="3">
        <f t="shared" si="0"/>
        <v>6</v>
      </c>
      <c r="B10" s="551" t="s">
        <v>1087</v>
      </c>
      <c r="C10" s="555" t="s">
        <v>1131</v>
      </c>
      <c r="D10" s="551" t="s">
        <v>1153</v>
      </c>
      <c r="E10" s="22">
        <v>31266</v>
      </c>
      <c r="F10" s="546">
        <v>12000000</v>
      </c>
      <c r="G10" s="547">
        <v>37519200</v>
      </c>
      <c r="H10" s="554" t="s">
        <v>28</v>
      </c>
      <c r="I10" s="550"/>
      <c r="J10" s="550"/>
      <c r="K10" s="550"/>
      <c r="L10" s="556" t="s">
        <v>1130</v>
      </c>
      <c r="M10" s="555" t="s">
        <v>1132</v>
      </c>
      <c r="N10" s="557"/>
      <c r="O10" s="449">
        <v>3</v>
      </c>
      <c r="P10" s="547" t="s">
        <v>1283</v>
      </c>
    </row>
    <row r="11" spans="1:20" ht="51.75" customHeight="1" x14ac:dyDescent="0.25">
      <c r="A11" s="3">
        <f t="shared" si="0"/>
        <v>7</v>
      </c>
      <c r="B11" s="551" t="s">
        <v>1087</v>
      </c>
      <c r="C11" s="555" t="s">
        <v>1134</v>
      </c>
      <c r="D11" s="551" t="s">
        <v>1154</v>
      </c>
      <c r="E11" s="22">
        <v>21556</v>
      </c>
      <c r="F11" s="546">
        <v>7000000</v>
      </c>
      <c r="G11" s="547">
        <v>15089200</v>
      </c>
      <c r="H11" s="554" t="s">
        <v>28</v>
      </c>
      <c r="I11" s="550"/>
      <c r="J11" s="550"/>
      <c r="K11" s="550"/>
      <c r="L11" s="556" t="s">
        <v>1130</v>
      </c>
      <c r="M11" s="555" t="s">
        <v>1132</v>
      </c>
      <c r="N11" s="557"/>
      <c r="O11" s="449">
        <v>3</v>
      </c>
      <c r="P11" s="547" t="s">
        <v>1283</v>
      </c>
      <c r="Q11" s="548"/>
    </row>
    <row r="12" spans="1:20" ht="51.75" customHeight="1" x14ac:dyDescent="0.25">
      <c r="A12" s="3">
        <v>8</v>
      </c>
      <c r="B12" s="551" t="s">
        <v>1087</v>
      </c>
      <c r="C12" s="555" t="s">
        <v>1134</v>
      </c>
      <c r="D12" s="551" t="s">
        <v>1163</v>
      </c>
      <c r="E12" s="19">
        <v>35406</v>
      </c>
      <c r="F12" s="586">
        <v>9000000</v>
      </c>
      <c r="G12" s="588">
        <v>3186514</v>
      </c>
      <c r="H12" s="554"/>
      <c r="I12" s="550"/>
      <c r="J12" s="550"/>
      <c r="K12" s="550"/>
      <c r="L12" s="556" t="s">
        <v>1130</v>
      </c>
      <c r="M12" s="555" t="s">
        <v>1132</v>
      </c>
      <c r="N12" s="557"/>
      <c r="O12" s="449">
        <v>3</v>
      </c>
      <c r="P12" s="547" t="s">
        <v>1287</v>
      </c>
      <c r="Q12" s="548"/>
    </row>
    <row r="13" spans="1:20" ht="75.75" customHeight="1" x14ac:dyDescent="0.25">
      <c r="A13" s="3">
        <v>9</v>
      </c>
      <c r="B13" s="551" t="s">
        <v>1087</v>
      </c>
      <c r="C13" s="556" t="s">
        <v>1133</v>
      </c>
      <c r="D13" s="551" t="s">
        <v>1162</v>
      </c>
      <c r="E13" s="19">
        <v>15400</v>
      </c>
      <c r="F13" s="586">
        <v>10000</v>
      </c>
      <c r="G13" s="587">
        <v>15400000</v>
      </c>
      <c r="H13" s="554" t="s">
        <v>28</v>
      </c>
      <c r="I13" s="550"/>
      <c r="J13" s="550"/>
      <c r="K13" s="550"/>
      <c r="L13" s="556" t="s">
        <v>1135</v>
      </c>
      <c r="M13" s="556" t="s">
        <v>1132</v>
      </c>
      <c r="N13" s="557"/>
      <c r="O13" s="449">
        <v>3</v>
      </c>
      <c r="P13" s="64"/>
    </row>
    <row r="14" spans="1:20" ht="15.75" customHeight="1" x14ac:dyDescent="0.25">
      <c r="A14" s="1111" t="s">
        <v>1136</v>
      </c>
      <c r="B14" s="1111"/>
      <c r="C14" s="1111"/>
      <c r="D14" s="1111"/>
      <c r="E14" s="1111"/>
      <c r="F14" s="1111"/>
      <c r="G14" s="1111"/>
      <c r="H14" s="1111"/>
      <c r="I14" s="1111"/>
      <c r="J14" s="1111"/>
      <c r="K14" s="1111"/>
      <c r="L14" s="1111"/>
      <c r="M14" s="1111"/>
      <c r="N14" s="558"/>
      <c r="O14" s="458"/>
    </row>
    <row r="15" spans="1:20" ht="45.75" customHeight="1" x14ac:dyDescent="0.25">
      <c r="A15" s="3">
        <v>1</v>
      </c>
      <c r="B15" s="551" t="s">
        <v>1087</v>
      </c>
      <c r="C15" s="555" t="s">
        <v>1139</v>
      </c>
      <c r="D15" s="551" t="s">
        <v>1285</v>
      </c>
      <c r="E15" s="22">
        <v>5185</v>
      </c>
      <c r="F15" s="546">
        <v>990000</v>
      </c>
      <c r="G15" s="547">
        <v>5133150</v>
      </c>
      <c r="H15" s="554" t="s">
        <v>28</v>
      </c>
      <c r="I15" s="593"/>
      <c r="J15" s="550"/>
      <c r="K15" s="550"/>
      <c r="L15" s="555" t="s">
        <v>1137</v>
      </c>
      <c r="M15" s="555" t="s">
        <v>1138</v>
      </c>
      <c r="N15" s="557"/>
      <c r="O15" s="449">
        <v>3</v>
      </c>
      <c r="P15" s="64"/>
    </row>
    <row r="16" spans="1:20" ht="15.75" customHeight="1" x14ac:dyDescent="0.25">
      <c r="A16" s="1111" t="s">
        <v>1164</v>
      </c>
      <c r="B16" s="1111"/>
      <c r="C16" s="1111"/>
      <c r="D16" s="1111"/>
      <c r="E16" s="1111"/>
      <c r="F16" s="1111"/>
      <c r="G16" s="1111"/>
      <c r="N16" s="558"/>
      <c r="O16" s="458"/>
    </row>
    <row r="17" spans="1:16" ht="36.75" customHeight="1" x14ac:dyDescent="0.25">
      <c r="A17" s="3">
        <v>1</v>
      </c>
      <c r="B17" s="551" t="s">
        <v>1087</v>
      </c>
      <c r="C17" s="22" t="s">
        <v>1165</v>
      </c>
      <c r="D17" s="551" t="s">
        <v>1171</v>
      </c>
      <c r="E17" s="464">
        <v>36272</v>
      </c>
      <c r="F17" s="546">
        <v>15000000</v>
      </c>
      <c r="G17" s="547">
        <v>54408000</v>
      </c>
      <c r="H17" s="554" t="s">
        <v>28</v>
      </c>
      <c r="I17" s="550"/>
      <c r="J17" s="550"/>
      <c r="K17" s="550"/>
      <c r="L17" s="550"/>
      <c r="M17" s="551" t="s">
        <v>1177</v>
      </c>
      <c r="N17" s="557"/>
      <c r="O17" s="449">
        <v>4</v>
      </c>
      <c r="P17" s="64"/>
    </row>
    <row r="18" spans="1:16" ht="31.5" customHeight="1" x14ac:dyDescent="0.25">
      <c r="A18" s="3">
        <v>2</v>
      </c>
      <c r="B18" s="551" t="s">
        <v>1087</v>
      </c>
      <c r="C18" s="22" t="s">
        <v>1166</v>
      </c>
      <c r="D18" s="551" t="s">
        <v>1172</v>
      </c>
      <c r="E18" s="464">
        <v>29107</v>
      </c>
      <c r="F18" s="546">
        <v>15000000</v>
      </c>
      <c r="G18" s="547">
        <v>43660500</v>
      </c>
      <c r="H18" s="554" t="s">
        <v>28</v>
      </c>
      <c r="I18" s="550"/>
      <c r="J18" s="550"/>
      <c r="K18" s="550"/>
      <c r="L18" s="550"/>
      <c r="M18" s="551" t="s">
        <v>1177</v>
      </c>
      <c r="N18" s="557"/>
      <c r="O18" s="449">
        <v>4</v>
      </c>
      <c r="P18" s="64"/>
    </row>
    <row r="19" spans="1:16" ht="39.75" customHeight="1" x14ac:dyDescent="0.25">
      <c r="A19" s="3">
        <v>3</v>
      </c>
      <c r="B19" s="551" t="s">
        <v>1087</v>
      </c>
      <c r="C19" s="22" t="s">
        <v>1167</v>
      </c>
      <c r="D19" s="551" t="s">
        <v>1173</v>
      </c>
      <c r="E19" s="464">
        <v>23594</v>
      </c>
      <c r="F19" s="546">
        <v>15000000</v>
      </c>
      <c r="G19" s="547">
        <v>35391000</v>
      </c>
      <c r="H19" s="554" t="s">
        <v>28</v>
      </c>
      <c r="I19" s="550"/>
      <c r="J19" s="550"/>
      <c r="K19" s="550"/>
      <c r="L19" s="550"/>
      <c r="M19" s="551" t="s">
        <v>1177</v>
      </c>
      <c r="N19" s="557"/>
      <c r="O19" s="449">
        <v>4</v>
      </c>
      <c r="P19" s="64"/>
    </row>
    <row r="20" spans="1:16" ht="31.5" customHeight="1" x14ac:dyDescent="0.25">
      <c r="A20" s="3">
        <v>4</v>
      </c>
      <c r="B20" s="551" t="s">
        <v>1087</v>
      </c>
      <c r="C20" s="22" t="s">
        <v>1168</v>
      </c>
      <c r="D20" s="551" t="s">
        <v>1174</v>
      </c>
      <c r="E20" s="464">
        <v>40161</v>
      </c>
      <c r="F20" s="546">
        <v>15000000</v>
      </c>
      <c r="G20" s="547">
        <v>60241500</v>
      </c>
      <c r="H20" s="554" t="s">
        <v>28</v>
      </c>
      <c r="I20" s="550"/>
      <c r="J20" s="550"/>
      <c r="K20" s="550"/>
      <c r="L20" s="550"/>
      <c r="M20" s="551" t="s">
        <v>1177</v>
      </c>
      <c r="N20" s="557"/>
      <c r="O20" s="449">
        <v>4</v>
      </c>
      <c r="P20" s="64"/>
    </row>
    <row r="21" spans="1:16" ht="30" customHeight="1" x14ac:dyDescent="0.25">
      <c r="A21" s="3">
        <v>5</v>
      </c>
      <c r="B21" s="551" t="s">
        <v>1087</v>
      </c>
      <c r="C21" s="22" t="s">
        <v>1169</v>
      </c>
      <c r="D21" s="551" t="s">
        <v>1175</v>
      </c>
      <c r="E21" s="464">
        <v>27381</v>
      </c>
      <c r="F21" s="546">
        <v>15000000</v>
      </c>
      <c r="G21" s="547">
        <v>41071500</v>
      </c>
      <c r="H21" s="554" t="s">
        <v>28</v>
      </c>
      <c r="I21" s="550"/>
      <c r="J21" s="550"/>
      <c r="K21" s="550"/>
      <c r="L21" s="550"/>
      <c r="M21" s="551" t="s">
        <v>1177</v>
      </c>
      <c r="N21" s="557"/>
      <c r="O21" s="449">
        <v>4</v>
      </c>
      <c r="P21" s="64"/>
    </row>
    <row r="22" spans="1:16" ht="31.5" customHeight="1" x14ac:dyDescent="0.25">
      <c r="A22" s="3">
        <v>6</v>
      </c>
      <c r="B22" s="551" t="s">
        <v>1087</v>
      </c>
      <c r="C22" s="22" t="s">
        <v>1170</v>
      </c>
      <c r="D22" s="551" t="s">
        <v>1176</v>
      </c>
      <c r="E22" s="464">
        <v>31574</v>
      </c>
      <c r="F22" s="546">
        <v>15000000</v>
      </c>
      <c r="G22" s="547">
        <v>47361000</v>
      </c>
      <c r="H22" s="554" t="s">
        <v>28</v>
      </c>
      <c r="I22" s="550"/>
      <c r="J22" s="550"/>
      <c r="K22" s="550"/>
      <c r="L22" s="550"/>
      <c r="M22" s="551" t="s">
        <v>1177</v>
      </c>
      <c r="N22" s="557"/>
      <c r="O22" s="449">
        <v>4</v>
      </c>
      <c r="P22" s="64"/>
    </row>
    <row r="23" spans="1:16" ht="15.75" customHeight="1" x14ac:dyDescent="0.25">
      <c r="A23" s="1111" t="s">
        <v>1178</v>
      </c>
      <c r="B23" s="1111"/>
      <c r="C23" s="1111"/>
      <c r="D23" s="1111"/>
      <c r="E23" s="1111"/>
      <c r="F23" s="1111"/>
      <c r="N23" s="558"/>
      <c r="O23" s="458"/>
    </row>
    <row r="24" spans="1:16" ht="36.75" customHeight="1" x14ac:dyDescent="0.25">
      <c r="A24" s="3">
        <v>1</v>
      </c>
      <c r="B24" s="551" t="s">
        <v>1087</v>
      </c>
      <c r="C24" s="22" t="s">
        <v>1179</v>
      </c>
      <c r="D24" s="551" t="s">
        <v>1207</v>
      </c>
      <c r="E24" s="589">
        <v>16347</v>
      </c>
      <c r="F24" s="546">
        <v>15000000</v>
      </c>
      <c r="G24" s="590">
        <v>24520500</v>
      </c>
      <c r="H24" s="554" t="s">
        <v>28</v>
      </c>
      <c r="I24" s="550"/>
      <c r="J24" s="550"/>
      <c r="K24" s="550"/>
      <c r="L24" s="550"/>
      <c r="M24" s="551" t="s">
        <v>1242</v>
      </c>
      <c r="N24" s="557"/>
      <c r="O24" s="449"/>
      <c r="P24" s="64"/>
    </row>
    <row r="25" spans="1:16" ht="36.75" customHeight="1" x14ac:dyDescent="0.25">
      <c r="A25" s="3">
        <f>A24+1</f>
        <v>2</v>
      </c>
      <c r="B25" s="551" t="s">
        <v>1087</v>
      </c>
      <c r="C25" s="22" t="s">
        <v>1180</v>
      </c>
      <c r="D25" s="551" t="s">
        <v>1208</v>
      </c>
      <c r="E25" s="589">
        <v>2806</v>
      </c>
      <c r="F25" s="546">
        <v>15000000</v>
      </c>
      <c r="G25" s="590">
        <v>4209000</v>
      </c>
      <c r="H25" s="554" t="s">
        <v>28</v>
      </c>
      <c r="I25" s="550"/>
      <c r="J25" s="550"/>
      <c r="K25" s="550"/>
      <c r="L25" s="550"/>
      <c r="M25" s="551" t="s">
        <v>1242</v>
      </c>
      <c r="N25" s="557"/>
      <c r="O25" s="449"/>
      <c r="P25" s="64"/>
    </row>
    <row r="26" spans="1:16" ht="28.5" customHeight="1" x14ac:dyDescent="0.25">
      <c r="A26" s="3">
        <f t="shared" ref="A26:A55" si="1">A25+1</f>
        <v>3</v>
      </c>
      <c r="B26" s="551" t="s">
        <v>1087</v>
      </c>
      <c r="C26" s="22" t="s">
        <v>1140</v>
      </c>
      <c r="D26" s="551" t="s">
        <v>1209</v>
      </c>
      <c r="E26" s="589">
        <v>2319</v>
      </c>
      <c r="F26" s="546">
        <v>15000000</v>
      </c>
      <c r="G26" s="590">
        <v>3478500</v>
      </c>
      <c r="H26" s="554" t="s">
        <v>28</v>
      </c>
      <c r="I26" s="550"/>
      <c r="J26" s="550"/>
      <c r="K26" s="550"/>
      <c r="L26" s="550"/>
      <c r="M26" s="551" t="s">
        <v>1242</v>
      </c>
      <c r="N26" s="557"/>
      <c r="O26" s="449"/>
      <c r="P26" s="64"/>
    </row>
    <row r="27" spans="1:16" ht="36.75" customHeight="1" x14ac:dyDescent="0.25">
      <c r="A27" s="3">
        <f t="shared" si="1"/>
        <v>4</v>
      </c>
      <c r="B27" s="551" t="s">
        <v>1087</v>
      </c>
      <c r="C27" s="22" t="s">
        <v>1181</v>
      </c>
      <c r="D27" s="551" t="s">
        <v>1210</v>
      </c>
      <c r="E27" s="589">
        <v>2919</v>
      </c>
      <c r="F27" s="546">
        <v>15000000</v>
      </c>
      <c r="G27" s="590">
        <v>4378500</v>
      </c>
      <c r="H27" s="554" t="s">
        <v>28</v>
      </c>
      <c r="I27" s="550"/>
      <c r="J27" s="550"/>
      <c r="K27" s="550"/>
      <c r="L27" s="550"/>
      <c r="M27" s="551" t="s">
        <v>1242</v>
      </c>
      <c r="N27" s="557"/>
      <c r="O27" s="449"/>
      <c r="P27" s="64"/>
    </row>
    <row r="28" spans="1:16" ht="40.5" customHeight="1" x14ac:dyDescent="0.25">
      <c r="A28" s="3">
        <f t="shared" si="1"/>
        <v>5</v>
      </c>
      <c r="B28" s="551" t="s">
        <v>1087</v>
      </c>
      <c r="C28" s="22" t="s">
        <v>1167</v>
      </c>
      <c r="D28" s="551" t="s">
        <v>1211</v>
      </c>
      <c r="E28" s="589">
        <v>4279</v>
      </c>
      <c r="F28" s="546">
        <v>15000000</v>
      </c>
      <c r="G28" s="590">
        <v>6418500</v>
      </c>
      <c r="H28" s="554" t="s">
        <v>28</v>
      </c>
      <c r="I28" s="550"/>
      <c r="J28" s="550"/>
      <c r="K28" s="550"/>
      <c r="L28" s="550"/>
      <c r="M28" s="551" t="s">
        <v>1242</v>
      </c>
      <c r="N28" s="557"/>
      <c r="O28" s="449"/>
      <c r="P28" s="64"/>
    </row>
    <row r="29" spans="1:16" ht="30.75" customHeight="1" x14ac:dyDescent="0.25">
      <c r="A29" s="3">
        <f t="shared" si="1"/>
        <v>6</v>
      </c>
      <c r="B29" s="551" t="s">
        <v>1087</v>
      </c>
      <c r="C29" s="22" t="s">
        <v>1182</v>
      </c>
      <c r="D29" s="551" t="s">
        <v>1212</v>
      </c>
      <c r="E29" s="589">
        <v>4900</v>
      </c>
      <c r="F29" s="546">
        <v>15000000</v>
      </c>
      <c r="G29" s="590">
        <v>7350000</v>
      </c>
      <c r="H29" s="554" t="s">
        <v>28</v>
      </c>
      <c r="I29" s="550"/>
      <c r="J29" s="550"/>
      <c r="K29" s="550"/>
      <c r="L29" s="550"/>
      <c r="M29" s="551" t="s">
        <v>1242</v>
      </c>
      <c r="N29" s="557"/>
      <c r="O29" s="449"/>
      <c r="P29" s="64"/>
    </row>
    <row r="30" spans="1:16" ht="36.75" customHeight="1" x14ac:dyDescent="0.25">
      <c r="A30" s="3">
        <f t="shared" si="1"/>
        <v>7</v>
      </c>
      <c r="B30" s="551" t="s">
        <v>1087</v>
      </c>
      <c r="C30" s="22" t="s">
        <v>1183</v>
      </c>
      <c r="D30" s="551" t="s">
        <v>1213</v>
      </c>
      <c r="E30" s="589">
        <v>4900</v>
      </c>
      <c r="F30" s="546">
        <v>15000000</v>
      </c>
      <c r="G30" s="590">
        <v>7350000</v>
      </c>
      <c r="H30" s="554" t="s">
        <v>28</v>
      </c>
      <c r="I30" s="550"/>
      <c r="J30" s="550"/>
      <c r="K30" s="550"/>
      <c r="L30" s="550"/>
      <c r="M30" s="551" t="s">
        <v>1242</v>
      </c>
      <c r="N30" s="557"/>
      <c r="O30" s="449"/>
      <c r="P30" s="64"/>
    </row>
    <row r="31" spans="1:16" ht="28.5" customHeight="1" x14ac:dyDescent="0.25">
      <c r="A31" s="3">
        <f t="shared" si="1"/>
        <v>8</v>
      </c>
      <c r="B31" s="551" t="s">
        <v>1087</v>
      </c>
      <c r="C31" s="22" t="s">
        <v>1184</v>
      </c>
      <c r="D31" s="551" t="s">
        <v>1214</v>
      </c>
      <c r="E31" s="589">
        <v>5599</v>
      </c>
      <c r="F31" s="546">
        <v>15000000</v>
      </c>
      <c r="G31" s="590">
        <v>8398500</v>
      </c>
      <c r="H31" s="554" t="s">
        <v>28</v>
      </c>
      <c r="I31" s="550"/>
      <c r="J31" s="550"/>
      <c r="K31" s="550"/>
      <c r="L31" s="550"/>
      <c r="M31" s="551" t="s">
        <v>1242</v>
      </c>
      <c r="N31" s="557"/>
      <c r="O31" s="449"/>
      <c r="P31" s="64"/>
    </row>
    <row r="32" spans="1:16" ht="48.75" customHeight="1" x14ac:dyDescent="0.25">
      <c r="A32" s="3">
        <f t="shared" si="1"/>
        <v>9</v>
      </c>
      <c r="B32" s="551" t="s">
        <v>1087</v>
      </c>
      <c r="C32" s="22" t="s">
        <v>1185</v>
      </c>
      <c r="D32" s="551" t="s">
        <v>1215</v>
      </c>
      <c r="E32" s="589">
        <v>11199</v>
      </c>
      <c r="F32" s="546">
        <v>15000000</v>
      </c>
      <c r="G32" s="590">
        <v>16798500</v>
      </c>
      <c r="H32" s="554" t="s">
        <v>28</v>
      </c>
      <c r="I32" s="550"/>
      <c r="J32" s="550"/>
      <c r="K32" s="550"/>
      <c r="L32" s="550"/>
      <c r="M32" s="551" t="s">
        <v>1242</v>
      </c>
      <c r="N32" s="557"/>
      <c r="O32" s="449"/>
      <c r="P32" s="64"/>
    </row>
    <row r="33" spans="1:16" ht="37.5" customHeight="1" x14ac:dyDescent="0.25">
      <c r="A33" s="3">
        <f t="shared" si="1"/>
        <v>10</v>
      </c>
      <c r="B33" s="551" t="s">
        <v>1087</v>
      </c>
      <c r="C33" s="22" t="s">
        <v>1186</v>
      </c>
      <c r="D33" s="551" t="s">
        <v>1216</v>
      </c>
      <c r="E33" s="589">
        <v>6094</v>
      </c>
      <c r="F33" s="546">
        <v>15000000</v>
      </c>
      <c r="G33" s="590">
        <v>9141000</v>
      </c>
      <c r="H33" s="554" t="s">
        <v>28</v>
      </c>
      <c r="I33" s="550"/>
      <c r="J33" s="550"/>
      <c r="K33" s="550"/>
      <c r="L33" s="550"/>
      <c r="M33" s="551" t="s">
        <v>1242</v>
      </c>
      <c r="N33" s="557"/>
      <c r="O33" s="449"/>
      <c r="P33" s="64"/>
    </row>
    <row r="34" spans="1:16" ht="39.75" customHeight="1" x14ac:dyDescent="0.25">
      <c r="A34" s="3">
        <f t="shared" si="1"/>
        <v>11</v>
      </c>
      <c r="B34" s="551" t="s">
        <v>1087</v>
      </c>
      <c r="C34" s="22" t="s">
        <v>1187</v>
      </c>
      <c r="D34" s="551" t="s">
        <v>1217</v>
      </c>
      <c r="E34" s="589">
        <v>16801</v>
      </c>
      <c r="F34" s="546">
        <v>15000000</v>
      </c>
      <c r="G34" s="590">
        <v>25201500</v>
      </c>
      <c r="H34" s="554" t="s">
        <v>28</v>
      </c>
      <c r="I34" s="550"/>
      <c r="J34" s="550"/>
      <c r="K34" s="550"/>
      <c r="L34" s="550"/>
      <c r="M34" s="551" t="s">
        <v>1242</v>
      </c>
      <c r="N34" s="557"/>
      <c r="O34" s="449"/>
      <c r="P34" s="64"/>
    </row>
    <row r="35" spans="1:16" ht="31.5" customHeight="1" x14ac:dyDescent="0.25">
      <c r="A35" s="3">
        <f t="shared" si="1"/>
        <v>12</v>
      </c>
      <c r="B35" s="551" t="s">
        <v>1087</v>
      </c>
      <c r="C35" s="22" t="s">
        <v>1188</v>
      </c>
      <c r="D35" s="551" t="s">
        <v>1218</v>
      </c>
      <c r="E35" s="589">
        <v>16801</v>
      </c>
      <c r="F35" s="546">
        <v>15000000</v>
      </c>
      <c r="G35" s="590">
        <v>25201500</v>
      </c>
      <c r="H35" s="554" t="s">
        <v>28</v>
      </c>
      <c r="I35" s="550"/>
      <c r="J35" s="550"/>
      <c r="K35" s="550"/>
      <c r="L35" s="550"/>
      <c r="M35" s="551" t="s">
        <v>1242</v>
      </c>
      <c r="N35" s="557"/>
      <c r="O35" s="449"/>
      <c r="P35" s="64"/>
    </row>
    <row r="36" spans="1:16" ht="27.75" customHeight="1" x14ac:dyDescent="0.25">
      <c r="A36" s="3">
        <f t="shared" si="1"/>
        <v>13</v>
      </c>
      <c r="B36" s="551" t="s">
        <v>1087</v>
      </c>
      <c r="C36" s="22" t="s">
        <v>1189</v>
      </c>
      <c r="D36" s="551" t="s">
        <v>1219</v>
      </c>
      <c r="E36" s="589">
        <v>8397</v>
      </c>
      <c r="F36" s="546">
        <v>15000000</v>
      </c>
      <c r="G36" s="590">
        <v>12595500</v>
      </c>
      <c r="H36" s="554" t="s">
        <v>28</v>
      </c>
      <c r="I36" s="550"/>
      <c r="J36" s="550"/>
      <c r="K36" s="550"/>
      <c r="L36" s="550"/>
      <c r="M36" s="551" t="s">
        <v>1242</v>
      </c>
      <c r="N36" s="557"/>
      <c r="O36" s="449"/>
      <c r="P36" s="64"/>
    </row>
    <row r="37" spans="1:16" ht="34.5" customHeight="1" x14ac:dyDescent="0.25">
      <c r="A37" s="3">
        <f t="shared" si="1"/>
        <v>14</v>
      </c>
      <c r="B37" s="551" t="s">
        <v>1087</v>
      </c>
      <c r="C37" s="22" t="s">
        <v>1190</v>
      </c>
      <c r="D37" s="551" t="s">
        <v>1220</v>
      </c>
      <c r="E37" s="589">
        <v>7352</v>
      </c>
      <c r="F37" s="546">
        <v>15000000</v>
      </c>
      <c r="G37" s="590">
        <v>11028000</v>
      </c>
      <c r="H37" s="554" t="s">
        <v>28</v>
      </c>
      <c r="I37" s="550"/>
      <c r="J37" s="550"/>
      <c r="K37" s="550"/>
      <c r="L37" s="550"/>
      <c r="M37" s="551" t="s">
        <v>1242</v>
      </c>
      <c r="N37" s="557"/>
      <c r="O37" s="449"/>
      <c r="P37" s="64"/>
    </row>
    <row r="38" spans="1:16" ht="37.5" customHeight="1" x14ac:dyDescent="0.25">
      <c r="A38" s="3">
        <f t="shared" si="1"/>
        <v>15</v>
      </c>
      <c r="B38" s="551" t="s">
        <v>1087</v>
      </c>
      <c r="C38" s="22" t="s">
        <v>1191</v>
      </c>
      <c r="D38" s="551" t="s">
        <v>1221</v>
      </c>
      <c r="E38" s="589">
        <v>7351</v>
      </c>
      <c r="F38" s="546">
        <v>15000000</v>
      </c>
      <c r="G38" s="590">
        <v>11026500</v>
      </c>
      <c r="H38" s="554" t="s">
        <v>28</v>
      </c>
      <c r="I38" s="550"/>
      <c r="J38" s="550"/>
      <c r="K38" s="550"/>
      <c r="L38" s="550"/>
      <c r="M38" s="551" t="s">
        <v>1242</v>
      </c>
      <c r="N38" s="557"/>
      <c r="O38" s="449"/>
      <c r="P38" s="64"/>
    </row>
    <row r="39" spans="1:16" ht="52.5" customHeight="1" x14ac:dyDescent="0.25">
      <c r="A39" s="3">
        <f t="shared" si="1"/>
        <v>16</v>
      </c>
      <c r="B39" s="551" t="s">
        <v>1087</v>
      </c>
      <c r="C39" s="22" t="s">
        <v>1192</v>
      </c>
      <c r="D39" s="551" t="s">
        <v>1222</v>
      </c>
      <c r="E39" s="589">
        <v>16484</v>
      </c>
      <c r="F39" s="546">
        <v>15000000</v>
      </c>
      <c r="G39" s="590">
        <v>24726000</v>
      </c>
      <c r="H39" s="554" t="s">
        <v>28</v>
      </c>
      <c r="I39" s="550"/>
      <c r="J39" s="550"/>
      <c r="K39" s="550"/>
      <c r="L39" s="550"/>
      <c r="M39" s="551" t="s">
        <v>1242</v>
      </c>
      <c r="N39" s="557"/>
      <c r="O39" s="449"/>
      <c r="P39" s="64"/>
    </row>
    <row r="40" spans="1:16" ht="40.5" customHeight="1" x14ac:dyDescent="0.25">
      <c r="A40" s="3">
        <f t="shared" si="1"/>
        <v>17</v>
      </c>
      <c r="B40" s="551" t="s">
        <v>1087</v>
      </c>
      <c r="C40" s="22" t="s">
        <v>1168</v>
      </c>
      <c r="D40" s="551" t="s">
        <v>1223</v>
      </c>
      <c r="E40" s="589">
        <v>1379</v>
      </c>
      <c r="F40" s="546">
        <v>15000000</v>
      </c>
      <c r="G40" s="590">
        <v>2068500</v>
      </c>
      <c r="H40" s="554" t="s">
        <v>28</v>
      </c>
      <c r="I40" s="550"/>
      <c r="J40" s="550"/>
      <c r="K40" s="550"/>
      <c r="L40" s="550"/>
      <c r="M40" s="551" t="s">
        <v>1242</v>
      </c>
      <c r="N40" s="557"/>
      <c r="O40" s="449"/>
      <c r="P40" s="64"/>
    </row>
    <row r="41" spans="1:16" ht="39" customHeight="1" x14ac:dyDescent="0.25">
      <c r="A41" s="3">
        <f t="shared" si="1"/>
        <v>18</v>
      </c>
      <c r="B41" s="551" t="s">
        <v>1087</v>
      </c>
      <c r="C41" s="22" t="s">
        <v>1193</v>
      </c>
      <c r="D41" s="551" t="s">
        <v>1224</v>
      </c>
      <c r="E41" s="589">
        <v>6583</v>
      </c>
      <c r="F41" s="546">
        <v>15000000</v>
      </c>
      <c r="G41" s="590">
        <v>9874500</v>
      </c>
      <c r="H41" s="554" t="s">
        <v>28</v>
      </c>
      <c r="I41" s="550"/>
      <c r="J41" s="550"/>
      <c r="K41" s="550"/>
      <c r="L41" s="550"/>
      <c r="M41" s="551" t="s">
        <v>1242</v>
      </c>
      <c r="N41" s="557"/>
      <c r="O41" s="449"/>
      <c r="P41" s="64"/>
    </row>
    <row r="42" spans="1:16" ht="36" customHeight="1" x14ac:dyDescent="0.25">
      <c r="A42" s="3">
        <f t="shared" si="1"/>
        <v>19</v>
      </c>
      <c r="B42" s="551" t="s">
        <v>1087</v>
      </c>
      <c r="C42" s="22" t="s">
        <v>1194</v>
      </c>
      <c r="D42" s="551" t="s">
        <v>1226</v>
      </c>
      <c r="E42" s="589">
        <v>6765</v>
      </c>
      <c r="F42" s="546">
        <v>15000000</v>
      </c>
      <c r="G42" s="590">
        <v>10147500</v>
      </c>
      <c r="H42" s="554" t="s">
        <v>28</v>
      </c>
      <c r="I42" s="550"/>
      <c r="J42" s="550"/>
      <c r="K42" s="550"/>
      <c r="L42" s="550"/>
      <c r="M42" s="551" t="s">
        <v>1242</v>
      </c>
      <c r="N42" s="557"/>
      <c r="O42" s="449"/>
      <c r="P42" s="64"/>
    </row>
    <row r="43" spans="1:16" ht="37.5" customHeight="1" x14ac:dyDescent="0.25">
      <c r="A43" s="3">
        <f>A42+1</f>
        <v>20</v>
      </c>
      <c r="B43" s="551" t="s">
        <v>1087</v>
      </c>
      <c r="C43" s="22" t="s">
        <v>1195</v>
      </c>
      <c r="D43" s="551" t="s">
        <v>1227</v>
      </c>
      <c r="E43" s="589">
        <v>8702</v>
      </c>
      <c r="F43" s="546">
        <v>15000000</v>
      </c>
      <c r="G43" s="590">
        <v>13053000</v>
      </c>
      <c r="H43" s="554" t="s">
        <v>28</v>
      </c>
      <c r="I43" s="550"/>
      <c r="J43" s="550"/>
      <c r="K43" s="550"/>
      <c r="L43" s="550"/>
      <c r="M43" s="551" t="s">
        <v>1242</v>
      </c>
      <c r="N43" s="557"/>
      <c r="O43" s="449"/>
      <c r="P43" s="64"/>
    </row>
    <row r="44" spans="1:16" ht="40.5" customHeight="1" x14ac:dyDescent="0.25">
      <c r="A44" s="3">
        <f t="shared" si="1"/>
        <v>21</v>
      </c>
      <c r="B44" s="551" t="s">
        <v>1087</v>
      </c>
      <c r="C44" s="22" t="s">
        <v>1196</v>
      </c>
      <c r="D44" s="551" t="s">
        <v>1228</v>
      </c>
      <c r="E44" s="589">
        <v>9909</v>
      </c>
      <c r="F44" s="546">
        <v>15000000</v>
      </c>
      <c r="G44" s="590">
        <v>14863500</v>
      </c>
      <c r="H44" s="554" t="s">
        <v>28</v>
      </c>
      <c r="I44" s="550"/>
      <c r="J44" s="550"/>
      <c r="K44" s="550"/>
      <c r="L44" s="550"/>
      <c r="M44" s="551" t="s">
        <v>1242</v>
      </c>
      <c r="N44" s="557"/>
      <c r="O44" s="449"/>
      <c r="P44" s="64"/>
    </row>
    <row r="45" spans="1:16" ht="40.5" customHeight="1" x14ac:dyDescent="0.25">
      <c r="A45" s="3">
        <f t="shared" si="1"/>
        <v>22</v>
      </c>
      <c r="B45" s="551" t="s">
        <v>1087</v>
      </c>
      <c r="C45" s="22" t="s">
        <v>1197</v>
      </c>
      <c r="D45" s="551" t="s">
        <v>1229</v>
      </c>
      <c r="E45" s="589">
        <v>18365</v>
      </c>
      <c r="F45" s="546">
        <v>15000000</v>
      </c>
      <c r="G45" s="590">
        <v>27547500</v>
      </c>
      <c r="H45" s="554" t="s">
        <v>28</v>
      </c>
      <c r="I45" s="550"/>
      <c r="J45" s="550"/>
      <c r="K45" s="550"/>
      <c r="L45" s="550"/>
      <c r="M45" s="551" t="s">
        <v>1242</v>
      </c>
      <c r="N45" s="557"/>
      <c r="O45" s="449"/>
      <c r="P45" s="64"/>
    </row>
    <row r="46" spans="1:16" ht="39.75" customHeight="1" x14ac:dyDescent="0.25">
      <c r="A46" s="3">
        <f t="shared" si="1"/>
        <v>23</v>
      </c>
      <c r="B46" s="551" t="s">
        <v>1087</v>
      </c>
      <c r="C46" s="22" t="s">
        <v>1198</v>
      </c>
      <c r="D46" s="551" t="s">
        <v>1230</v>
      </c>
      <c r="E46" s="589">
        <v>616</v>
      </c>
      <c r="F46" s="546">
        <v>15000000</v>
      </c>
      <c r="G46" s="590">
        <v>924000</v>
      </c>
      <c r="H46" s="554" t="s">
        <v>28</v>
      </c>
      <c r="I46" s="550"/>
      <c r="J46" s="550"/>
      <c r="K46" s="550"/>
      <c r="L46" s="550"/>
      <c r="M46" s="551" t="s">
        <v>1242</v>
      </c>
      <c r="N46" s="557"/>
      <c r="O46" s="449"/>
      <c r="P46" s="64"/>
    </row>
    <row r="47" spans="1:16" ht="34.5" customHeight="1" x14ac:dyDescent="0.25">
      <c r="A47" s="3">
        <f t="shared" si="1"/>
        <v>24</v>
      </c>
      <c r="B47" s="551" t="s">
        <v>1087</v>
      </c>
      <c r="C47" s="22" t="s">
        <v>1199</v>
      </c>
      <c r="D47" s="551" t="s">
        <v>1231</v>
      </c>
      <c r="E47" s="589">
        <v>7460</v>
      </c>
      <c r="F47" s="546">
        <v>15000000</v>
      </c>
      <c r="G47" s="590">
        <v>11190000</v>
      </c>
      <c r="H47" s="554" t="s">
        <v>28</v>
      </c>
      <c r="I47" s="550"/>
      <c r="J47" s="550"/>
      <c r="K47" s="550"/>
      <c r="L47" s="550"/>
      <c r="M47" s="551" t="s">
        <v>1242</v>
      </c>
      <c r="N47" s="557"/>
      <c r="O47" s="449"/>
      <c r="P47" s="64"/>
    </row>
    <row r="48" spans="1:16" ht="37.5" customHeight="1" x14ac:dyDescent="0.25">
      <c r="A48" s="3">
        <f t="shared" si="1"/>
        <v>25</v>
      </c>
      <c r="B48" s="551" t="s">
        <v>1087</v>
      </c>
      <c r="C48" s="22" t="s">
        <v>1200</v>
      </c>
      <c r="D48" s="551" t="s">
        <v>1232</v>
      </c>
      <c r="E48" s="589">
        <v>143562</v>
      </c>
      <c r="F48" s="546">
        <v>15000000</v>
      </c>
      <c r="G48" s="590">
        <v>215343000</v>
      </c>
      <c r="H48" s="554" t="s">
        <v>28</v>
      </c>
      <c r="I48" s="550"/>
      <c r="J48" s="550"/>
      <c r="K48" s="550"/>
      <c r="L48" s="550"/>
      <c r="M48" s="551" t="s">
        <v>1242</v>
      </c>
      <c r="N48" s="557"/>
      <c r="O48" s="449"/>
      <c r="P48" s="64"/>
    </row>
    <row r="49" spans="1:16" ht="33" customHeight="1" x14ac:dyDescent="0.25">
      <c r="A49" s="3">
        <f t="shared" si="1"/>
        <v>26</v>
      </c>
      <c r="B49" s="551" t="s">
        <v>1087</v>
      </c>
      <c r="C49" s="22" t="s">
        <v>1201</v>
      </c>
      <c r="D49" s="551" t="s">
        <v>1233</v>
      </c>
      <c r="E49" s="589">
        <v>2169</v>
      </c>
      <c r="F49" s="546">
        <v>15000000</v>
      </c>
      <c r="G49" s="590">
        <v>3252500</v>
      </c>
      <c r="H49" s="554" t="s">
        <v>28</v>
      </c>
      <c r="I49" s="550"/>
      <c r="J49" s="550"/>
      <c r="K49" s="550"/>
      <c r="L49" s="550"/>
      <c r="M49" s="551" t="s">
        <v>1242</v>
      </c>
      <c r="N49" s="557"/>
      <c r="O49" s="449"/>
      <c r="P49" s="64"/>
    </row>
    <row r="50" spans="1:16" ht="31.5" customHeight="1" x14ac:dyDescent="0.25">
      <c r="A50" s="3">
        <f t="shared" si="1"/>
        <v>27</v>
      </c>
      <c r="B50" s="551" t="s">
        <v>1087</v>
      </c>
      <c r="C50" s="22" t="s">
        <v>1181</v>
      </c>
      <c r="D50" s="551" t="s">
        <v>1234</v>
      </c>
      <c r="E50" s="589">
        <v>35833</v>
      </c>
      <c r="F50" s="546">
        <v>15000000</v>
      </c>
      <c r="G50" s="590">
        <v>53749500</v>
      </c>
      <c r="H50" s="554" t="s">
        <v>28</v>
      </c>
      <c r="I50" s="550"/>
      <c r="J50" s="550"/>
      <c r="K50" s="550"/>
      <c r="L50" s="550"/>
      <c r="M50" s="551" t="s">
        <v>1242</v>
      </c>
      <c r="N50" s="557"/>
      <c r="O50" s="449"/>
      <c r="P50" s="64"/>
    </row>
    <row r="51" spans="1:16" ht="40.5" customHeight="1" x14ac:dyDescent="0.25">
      <c r="A51" s="3">
        <f t="shared" si="1"/>
        <v>28</v>
      </c>
      <c r="B51" s="551" t="s">
        <v>1087</v>
      </c>
      <c r="C51" s="22" t="s">
        <v>1170</v>
      </c>
      <c r="D51" s="551" t="s">
        <v>1235</v>
      </c>
      <c r="E51" s="589">
        <v>5236</v>
      </c>
      <c r="F51" s="546">
        <v>15000000</v>
      </c>
      <c r="G51" s="590">
        <v>7854000</v>
      </c>
      <c r="H51" s="554" t="s">
        <v>28</v>
      </c>
      <c r="I51" s="550"/>
      <c r="J51" s="550"/>
      <c r="K51" s="550"/>
      <c r="L51" s="550"/>
      <c r="M51" s="551" t="s">
        <v>1242</v>
      </c>
      <c r="N51" s="557"/>
      <c r="O51" s="449"/>
      <c r="P51" s="64"/>
    </row>
    <row r="52" spans="1:16" ht="42" customHeight="1" x14ac:dyDescent="0.25">
      <c r="A52" s="3">
        <f t="shared" si="1"/>
        <v>29</v>
      </c>
      <c r="B52" s="551" t="s">
        <v>1087</v>
      </c>
      <c r="C52" s="22" t="s">
        <v>1202</v>
      </c>
      <c r="D52" s="551" t="s">
        <v>1236</v>
      </c>
      <c r="E52" s="589">
        <v>3120</v>
      </c>
      <c r="F52" s="546">
        <v>15000000</v>
      </c>
      <c r="G52" s="590">
        <v>4680000</v>
      </c>
      <c r="H52" s="554" t="s">
        <v>28</v>
      </c>
      <c r="I52" s="550"/>
      <c r="J52" s="550"/>
      <c r="K52" s="550"/>
      <c r="L52" s="550"/>
      <c r="M52" s="551" t="s">
        <v>1242</v>
      </c>
      <c r="N52" s="557"/>
      <c r="O52" s="449"/>
      <c r="P52" s="64"/>
    </row>
    <row r="53" spans="1:16" ht="33" customHeight="1" x14ac:dyDescent="0.25">
      <c r="A53" s="3">
        <f>A52+1</f>
        <v>30</v>
      </c>
      <c r="B53" s="551" t="s">
        <v>1087</v>
      </c>
      <c r="C53" s="22" t="s">
        <v>1203</v>
      </c>
      <c r="D53" s="551" t="s">
        <v>1237</v>
      </c>
      <c r="E53" s="589">
        <v>28</v>
      </c>
      <c r="F53" s="546">
        <v>15000000</v>
      </c>
      <c r="G53" s="590">
        <v>42000</v>
      </c>
      <c r="H53" s="554" t="s">
        <v>28</v>
      </c>
      <c r="I53" s="550"/>
      <c r="J53" s="550"/>
      <c r="K53" s="550"/>
      <c r="L53" s="550"/>
      <c r="M53" s="551" t="s">
        <v>1242</v>
      </c>
      <c r="N53" s="557"/>
      <c r="O53" s="449"/>
      <c r="P53" s="64"/>
    </row>
    <row r="54" spans="1:16" ht="36.75" customHeight="1" x14ac:dyDescent="0.25">
      <c r="A54" s="3">
        <f t="shared" si="1"/>
        <v>31</v>
      </c>
      <c r="B54" s="551" t="s">
        <v>1087</v>
      </c>
      <c r="C54" s="22" t="s">
        <v>1204</v>
      </c>
      <c r="D54" s="551" t="s">
        <v>1238</v>
      </c>
      <c r="E54" s="589">
        <v>2405</v>
      </c>
      <c r="F54" s="546">
        <v>15000000</v>
      </c>
      <c r="G54" s="590">
        <v>3607500</v>
      </c>
      <c r="H54" s="554" t="s">
        <v>28</v>
      </c>
      <c r="I54" s="550"/>
      <c r="J54" s="550"/>
      <c r="K54" s="550"/>
      <c r="L54" s="550"/>
      <c r="M54" s="551" t="s">
        <v>1242</v>
      </c>
      <c r="N54" s="557"/>
      <c r="O54" s="449"/>
      <c r="P54" s="64"/>
    </row>
    <row r="55" spans="1:16" ht="29.25" customHeight="1" x14ac:dyDescent="0.25">
      <c r="A55" s="3">
        <f t="shared" si="1"/>
        <v>32</v>
      </c>
      <c r="B55" s="551" t="s">
        <v>1087</v>
      </c>
      <c r="C55" s="22" t="s">
        <v>1205</v>
      </c>
      <c r="D55" s="551" t="s">
        <v>1239</v>
      </c>
      <c r="E55" s="589">
        <v>3716</v>
      </c>
      <c r="F55" s="546">
        <v>15000000</v>
      </c>
      <c r="G55" s="590">
        <v>5574000</v>
      </c>
      <c r="H55" s="554" t="s">
        <v>28</v>
      </c>
      <c r="I55" s="550"/>
      <c r="J55" s="550"/>
      <c r="K55" s="550"/>
      <c r="L55" s="550"/>
      <c r="M55" s="551" t="s">
        <v>1242</v>
      </c>
      <c r="N55" s="557"/>
      <c r="O55" s="449"/>
      <c r="P55" s="64"/>
    </row>
    <row r="56" spans="1:16" ht="33" customHeight="1" x14ac:dyDescent="0.25">
      <c r="A56" s="3">
        <f>A55+1</f>
        <v>33</v>
      </c>
      <c r="B56" s="551" t="s">
        <v>1087</v>
      </c>
      <c r="C56" s="22" t="s">
        <v>1206</v>
      </c>
      <c r="D56" s="551" t="s">
        <v>1240</v>
      </c>
      <c r="E56" s="589">
        <v>401</v>
      </c>
      <c r="F56" s="546">
        <v>15000000</v>
      </c>
      <c r="G56" s="590">
        <v>601500</v>
      </c>
      <c r="H56" s="554" t="s">
        <v>28</v>
      </c>
      <c r="I56" s="550"/>
      <c r="J56" s="550"/>
      <c r="K56" s="550"/>
      <c r="L56" s="550"/>
      <c r="M56" s="551" t="s">
        <v>1242</v>
      </c>
      <c r="N56" s="557"/>
      <c r="O56" s="449"/>
      <c r="P56" s="64"/>
    </row>
    <row r="57" spans="1:16" ht="15.75" customHeight="1" x14ac:dyDescent="0.25">
      <c r="A57" s="1111" t="s">
        <v>1241</v>
      </c>
      <c r="B57" s="1111"/>
      <c r="C57" s="1111"/>
      <c r="D57" s="1111"/>
      <c r="E57" s="1111"/>
      <c r="F57" s="1111"/>
      <c r="G57" s="1111"/>
      <c r="N57" s="558"/>
      <c r="O57" s="458"/>
    </row>
    <row r="58" spans="1:16" ht="43.5" customHeight="1" x14ac:dyDescent="0.25">
      <c r="A58" s="3">
        <v>1</v>
      </c>
      <c r="B58" s="551" t="s">
        <v>1087</v>
      </c>
      <c r="C58" s="22" t="s">
        <v>1243</v>
      </c>
      <c r="D58" s="551" t="s">
        <v>1250</v>
      </c>
      <c r="E58" s="589">
        <v>1982</v>
      </c>
      <c r="F58" s="550"/>
      <c r="G58" s="591">
        <v>3964000</v>
      </c>
      <c r="H58" s="554" t="s">
        <v>28</v>
      </c>
      <c r="I58" s="550"/>
      <c r="J58" s="550"/>
      <c r="K58" s="550"/>
      <c r="L58" s="550"/>
      <c r="M58" s="551" t="s">
        <v>1255</v>
      </c>
      <c r="N58" s="557"/>
      <c r="O58" s="449"/>
      <c r="P58" s="64"/>
    </row>
    <row r="59" spans="1:16" ht="45.75" customHeight="1" x14ac:dyDescent="0.25">
      <c r="A59" s="3">
        <v>2</v>
      </c>
      <c r="B59" s="551" t="s">
        <v>1087</v>
      </c>
      <c r="C59" s="22" t="s">
        <v>1244</v>
      </c>
      <c r="D59" s="551" t="s">
        <v>1251</v>
      </c>
      <c r="E59" s="589">
        <v>15190</v>
      </c>
      <c r="F59" s="550"/>
      <c r="G59" s="591">
        <v>30380000</v>
      </c>
      <c r="H59" s="554" t="s">
        <v>28</v>
      </c>
      <c r="I59" s="550"/>
      <c r="J59" s="550"/>
      <c r="K59" s="550"/>
      <c r="L59" s="550"/>
      <c r="M59" s="551" t="s">
        <v>1255</v>
      </c>
      <c r="N59" s="557"/>
      <c r="O59" s="449"/>
      <c r="P59" s="64"/>
    </row>
    <row r="60" spans="1:16" ht="42.75" customHeight="1" x14ac:dyDescent="0.25">
      <c r="A60" s="3">
        <v>3</v>
      </c>
      <c r="B60" s="551" t="s">
        <v>1087</v>
      </c>
      <c r="C60" s="22" t="s">
        <v>1245</v>
      </c>
      <c r="D60" s="551" t="s">
        <v>1252</v>
      </c>
      <c r="E60" s="589">
        <v>44836</v>
      </c>
      <c r="F60" s="550"/>
      <c r="G60" s="591">
        <v>89672000</v>
      </c>
      <c r="H60" s="554" t="s">
        <v>28</v>
      </c>
      <c r="I60" s="550"/>
      <c r="J60" s="550"/>
      <c r="K60" s="550"/>
      <c r="L60" s="550"/>
      <c r="M60" s="551" t="s">
        <v>1255</v>
      </c>
      <c r="N60" s="557"/>
      <c r="O60" s="449"/>
      <c r="P60" s="64"/>
    </row>
    <row r="61" spans="1:16" ht="33.75" customHeight="1" x14ac:dyDescent="0.25">
      <c r="A61" s="3">
        <v>4</v>
      </c>
      <c r="B61" s="551" t="s">
        <v>1087</v>
      </c>
      <c r="C61" s="22" t="s">
        <v>1246</v>
      </c>
      <c r="D61" s="551" t="s">
        <v>1253</v>
      </c>
      <c r="E61" s="589">
        <v>18928</v>
      </c>
      <c r="F61" s="550"/>
      <c r="G61" s="591">
        <v>37856000</v>
      </c>
      <c r="H61" s="554" t="s">
        <v>28</v>
      </c>
      <c r="I61" s="550"/>
      <c r="J61" s="550"/>
      <c r="K61" s="550"/>
      <c r="L61" s="550"/>
      <c r="M61" s="551" t="s">
        <v>1255</v>
      </c>
      <c r="N61" s="557"/>
      <c r="O61" s="449"/>
      <c r="P61" s="64"/>
    </row>
    <row r="62" spans="1:16" ht="33" customHeight="1" x14ac:dyDescent="0.25">
      <c r="A62" s="3">
        <v>5</v>
      </c>
      <c r="B62" s="551" t="s">
        <v>1087</v>
      </c>
      <c r="C62" s="22" t="s">
        <v>1247</v>
      </c>
      <c r="D62" s="551" t="s">
        <v>1217</v>
      </c>
      <c r="E62" s="589">
        <v>10768</v>
      </c>
      <c r="F62" s="550"/>
      <c r="G62" s="591">
        <v>21536000</v>
      </c>
      <c r="H62" s="554" t="s">
        <v>28</v>
      </c>
      <c r="I62" s="550"/>
      <c r="J62" s="550"/>
      <c r="K62" s="550"/>
      <c r="L62" s="550"/>
      <c r="M62" s="551" t="s">
        <v>1255</v>
      </c>
      <c r="N62" s="550"/>
      <c r="O62" s="449"/>
      <c r="P62" s="64"/>
    </row>
    <row r="63" spans="1:16" ht="50.25" customHeight="1" x14ac:dyDescent="0.25">
      <c r="A63" s="3">
        <v>6</v>
      </c>
      <c r="B63" s="551" t="s">
        <v>1087</v>
      </c>
      <c r="C63" s="22" t="s">
        <v>1248</v>
      </c>
      <c r="D63" s="551" t="s">
        <v>1225</v>
      </c>
      <c r="E63" s="589">
        <v>10632</v>
      </c>
      <c r="F63" s="550"/>
      <c r="G63" s="591">
        <v>21254000</v>
      </c>
      <c r="H63" s="554" t="s">
        <v>28</v>
      </c>
      <c r="I63" s="550"/>
      <c r="J63" s="550"/>
      <c r="K63" s="550"/>
      <c r="L63" s="550"/>
      <c r="M63" s="551" t="s">
        <v>1255</v>
      </c>
      <c r="N63" s="550"/>
      <c r="O63" s="449"/>
      <c r="P63" s="64"/>
    </row>
    <row r="64" spans="1:16" ht="31.5" x14ac:dyDescent="0.25">
      <c r="A64" s="3">
        <v>7</v>
      </c>
      <c r="B64" s="551" t="s">
        <v>1087</v>
      </c>
      <c r="C64" s="22" t="s">
        <v>1249</v>
      </c>
      <c r="D64" s="551" t="s">
        <v>1254</v>
      </c>
      <c r="E64" s="589">
        <v>42655</v>
      </c>
      <c r="F64" s="550"/>
      <c r="G64" s="591">
        <v>85310000</v>
      </c>
      <c r="H64" s="554" t="s">
        <v>28</v>
      </c>
      <c r="I64" s="550"/>
      <c r="J64" s="550"/>
      <c r="K64" s="550"/>
      <c r="L64" s="550"/>
      <c r="M64" s="551" t="s">
        <v>1255</v>
      </c>
      <c r="N64" s="550"/>
      <c r="O64" s="64"/>
      <c r="P64" s="64"/>
    </row>
  </sheetData>
  <autoFilter ref="A2:P3"/>
  <mergeCells count="26">
    <mergeCell ref="N2:N3"/>
    <mergeCell ref="T2:T3"/>
    <mergeCell ref="A2:A3"/>
    <mergeCell ref="B2:B3"/>
    <mergeCell ref="D2:D3"/>
    <mergeCell ref="O2:O3"/>
    <mergeCell ref="P2:P3"/>
    <mergeCell ref="Q2:Q3"/>
    <mergeCell ref="R2:R3"/>
    <mergeCell ref="S2:S3"/>
    <mergeCell ref="C2:C3"/>
    <mergeCell ref="E2:E3"/>
    <mergeCell ref="F2:F3"/>
    <mergeCell ref="G2:G3"/>
    <mergeCell ref="A23:F23"/>
    <mergeCell ref="A57:G57"/>
    <mergeCell ref="A1:K1"/>
    <mergeCell ref="A4:K4"/>
    <mergeCell ref="H2:H3"/>
    <mergeCell ref="A14:M14"/>
    <mergeCell ref="A16:G16"/>
    <mergeCell ref="L2:L3"/>
    <mergeCell ref="M2:M3"/>
    <mergeCell ref="I2:I3"/>
    <mergeCell ref="J2:J3"/>
    <mergeCell ref="K2:K3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75" zoomScaleNormal="75" workbookViewId="0">
      <selection activeCell="B2" sqref="B2:N78"/>
    </sheetView>
  </sheetViews>
  <sheetFormatPr defaultRowHeight="15.75" x14ac:dyDescent="0.25"/>
  <cols>
    <col min="1" max="1" width="10.7109375" style="9" customWidth="1"/>
    <col min="2" max="2" width="35" style="9" customWidth="1"/>
    <col min="3" max="3" width="85.7109375" style="4" customWidth="1"/>
    <col min="4" max="5" width="15.42578125" style="4" customWidth="1"/>
    <col min="6" max="6" width="19.5703125" style="4" customWidth="1"/>
    <col min="7" max="7" width="15.42578125" style="7" customWidth="1"/>
    <col min="8" max="11" width="15.42578125" style="4" customWidth="1"/>
    <col min="12" max="12" width="19.42578125" style="7" customWidth="1"/>
    <col min="13" max="13" width="22.28515625" style="4" customWidth="1"/>
    <col min="14" max="14" width="32.5703125" style="4" customWidth="1"/>
    <col min="15" max="15" width="15.42578125" style="23" customWidth="1"/>
    <col min="16" max="16" width="15.42578125" style="18" customWidth="1"/>
  </cols>
  <sheetData>
    <row r="1" spans="1:16" x14ac:dyDescent="0.25">
      <c r="A1" s="927" t="s">
        <v>33</v>
      </c>
      <c r="B1" s="927"/>
      <c r="C1" s="927"/>
      <c r="D1" s="927"/>
      <c r="E1" s="927"/>
      <c r="F1" s="927"/>
      <c r="G1" s="927"/>
      <c r="H1" s="927"/>
    </row>
    <row r="2" spans="1:16" ht="15.75" customHeight="1" x14ac:dyDescent="0.25">
      <c r="A2" s="908" t="s">
        <v>0</v>
      </c>
      <c r="B2" s="909" t="s">
        <v>1069</v>
      </c>
      <c r="C2" s="908" t="s">
        <v>1</v>
      </c>
      <c r="D2" s="915" t="s">
        <v>2</v>
      </c>
      <c r="E2" s="908" t="s">
        <v>3</v>
      </c>
      <c r="F2" s="908" t="s">
        <v>4</v>
      </c>
      <c r="G2" s="908" t="s">
        <v>5</v>
      </c>
      <c r="H2" s="908" t="s">
        <v>9</v>
      </c>
      <c r="I2" s="908" t="s">
        <v>6</v>
      </c>
      <c r="J2" s="908" t="s">
        <v>7</v>
      </c>
      <c r="K2" s="908" t="s">
        <v>8</v>
      </c>
      <c r="L2" s="908" t="s">
        <v>10</v>
      </c>
      <c r="M2" s="908" t="s">
        <v>11</v>
      </c>
      <c r="N2" s="908" t="s">
        <v>12</v>
      </c>
      <c r="O2" s="928" t="s">
        <v>23</v>
      </c>
      <c r="P2" s="928" t="s">
        <v>24</v>
      </c>
    </row>
    <row r="3" spans="1:16" ht="50.25" customHeight="1" x14ac:dyDescent="0.25">
      <c r="A3" s="908"/>
      <c r="B3" s="910"/>
      <c r="C3" s="908"/>
      <c r="D3" s="916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28"/>
      <c r="P3" s="928"/>
    </row>
    <row r="4" spans="1:16" ht="15.75" customHeight="1" x14ac:dyDescent="0.25">
      <c r="A4" s="909">
        <v>1</v>
      </c>
      <c r="B4" s="902" t="s">
        <v>1071</v>
      </c>
      <c r="C4" s="2" t="s">
        <v>34</v>
      </c>
      <c r="D4" s="24">
        <v>655.29999999999995</v>
      </c>
      <c r="E4" s="35">
        <v>7477</v>
      </c>
      <c r="F4" s="36">
        <v>4900000</v>
      </c>
      <c r="G4" s="13" t="s">
        <v>28</v>
      </c>
      <c r="H4" s="2"/>
      <c r="I4" s="2"/>
      <c r="J4" s="2"/>
      <c r="K4" s="552"/>
      <c r="L4" s="22">
        <v>3</v>
      </c>
      <c r="M4" s="2"/>
      <c r="N4" s="2"/>
      <c r="O4" s="31"/>
      <c r="P4" s="12"/>
    </row>
    <row r="5" spans="1:16" x14ac:dyDescent="0.25">
      <c r="A5" s="911"/>
      <c r="B5" s="903"/>
      <c r="C5" s="33" t="s">
        <v>35</v>
      </c>
      <c r="D5" s="24">
        <v>702</v>
      </c>
      <c r="E5" s="35">
        <v>19943</v>
      </c>
      <c r="F5" s="36">
        <v>14000000</v>
      </c>
      <c r="G5" s="13" t="s">
        <v>28</v>
      </c>
      <c r="H5" s="2"/>
      <c r="I5" s="2"/>
      <c r="J5" s="2"/>
      <c r="K5" s="552"/>
      <c r="L5" s="22">
        <v>3</v>
      </c>
      <c r="M5" s="2"/>
      <c r="N5" s="2"/>
      <c r="O5" s="31"/>
      <c r="P5" s="12"/>
    </row>
    <row r="6" spans="1:16" ht="15.75" customHeight="1" x14ac:dyDescent="0.25">
      <c r="A6" s="911"/>
      <c r="B6" s="903"/>
      <c r="C6" s="33" t="s">
        <v>36</v>
      </c>
      <c r="D6" s="24">
        <v>1110.0999999999999</v>
      </c>
      <c r="E6" s="35">
        <v>15314</v>
      </c>
      <c r="F6" s="36">
        <v>17000000</v>
      </c>
      <c r="G6" s="13" t="s">
        <v>28</v>
      </c>
      <c r="H6" s="2"/>
      <c r="I6" s="2"/>
      <c r="J6" s="2"/>
      <c r="K6" s="552"/>
      <c r="L6" s="22">
        <v>3</v>
      </c>
      <c r="M6" s="2"/>
      <c r="N6" s="2"/>
      <c r="O6" s="31"/>
      <c r="P6" s="12"/>
    </row>
    <row r="7" spans="1:16" x14ac:dyDescent="0.25">
      <c r="A7" s="911"/>
      <c r="B7" s="903"/>
      <c r="C7" s="33" t="s">
        <v>37</v>
      </c>
      <c r="D7" s="24">
        <v>867</v>
      </c>
      <c r="E7" s="35">
        <v>15571</v>
      </c>
      <c r="F7" s="36">
        <v>13500000</v>
      </c>
      <c r="G7" s="13" t="s">
        <v>28</v>
      </c>
      <c r="H7" s="2"/>
      <c r="I7" s="2"/>
      <c r="J7" s="2"/>
      <c r="K7" s="552"/>
      <c r="L7" s="22">
        <v>3</v>
      </c>
      <c r="M7" s="2"/>
      <c r="N7" s="2"/>
      <c r="O7" s="31"/>
      <c r="P7" s="12"/>
    </row>
    <row r="8" spans="1:16" ht="23.25" customHeight="1" x14ac:dyDescent="0.25">
      <c r="A8" s="910"/>
      <c r="B8" s="904"/>
      <c r="C8" s="34" t="s">
        <v>38</v>
      </c>
      <c r="D8" s="38">
        <v>3334.3999999999996</v>
      </c>
      <c r="E8" s="20"/>
      <c r="F8" s="38">
        <v>45000000</v>
      </c>
      <c r="G8" s="13" t="s">
        <v>28</v>
      </c>
      <c r="H8" s="2"/>
      <c r="I8" s="2"/>
      <c r="J8" s="2"/>
      <c r="K8" s="552"/>
      <c r="L8" s="22">
        <v>3</v>
      </c>
      <c r="M8" s="2"/>
      <c r="N8" s="2"/>
      <c r="O8" s="31"/>
      <c r="P8" s="12"/>
    </row>
    <row r="9" spans="1:16" ht="18.75" customHeight="1" x14ac:dyDescent="0.25">
      <c r="A9" s="908">
        <v>2</v>
      </c>
      <c r="B9" s="902" t="s">
        <v>1072</v>
      </c>
      <c r="C9" s="32" t="s">
        <v>39</v>
      </c>
      <c r="D9" s="24">
        <v>581.70000000000005</v>
      </c>
      <c r="E9" s="26">
        <v>9455</v>
      </c>
      <c r="F9" s="27">
        <v>5500000</v>
      </c>
      <c r="G9" s="10" t="s">
        <v>48</v>
      </c>
      <c r="H9" s="16">
        <v>43010</v>
      </c>
      <c r="I9" s="2" t="s">
        <v>49</v>
      </c>
      <c r="J9" s="2" t="s">
        <v>50</v>
      </c>
      <c r="K9" s="552"/>
      <c r="L9" s="22">
        <v>3</v>
      </c>
      <c r="M9" s="2"/>
      <c r="N9" s="2"/>
      <c r="O9" s="31"/>
      <c r="P9" s="12"/>
    </row>
    <row r="10" spans="1:16" ht="15.75" customHeight="1" x14ac:dyDescent="0.25">
      <c r="A10" s="908"/>
      <c r="B10" s="903"/>
      <c r="C10" s="32" t="s">
        <v>40</v>
      </c>
      <c r="D10" s="24">
        <v>432.9</v>
      </c>
      <c r="E10" s="26">
        <v>13500</v>
      </c>
      <c r="F10" s="27">
        <v>5844150</v>
      </c>
      <c r="G10" s="10" t="s">
        <v>48</v>
      </c>
      <c r="H10" s="16">
        <v>43031</v>
      </c>
      <c r="I10" s="2" t="s">
        <v>1146</v>
      </c>
      <c r="J10" s="2" t="s">
        <v>1147</v>
      </c>
      <c r="K10" s="553">
        <v>43048</v>
      </c>
      <c r="L10" s="22">
        <v>3</v>
      </c>
      <c r="M10" s="2"/>
      <c r="N10" s="2"/>
      <c r="O10" s="31"/>
      <c r="P10" s="12"/>
    </row>
    <row r="11" spans="1:16" ht="15.75" customHeight="1" x14ac:dyDescent="0.25">
      <c r="A11" s="908"/>
      <c r="B11" s="903"/>
      <c r="C11" s="32" t="s">
        <v>41</v>
      </c>
      <c r="D11" s="24">
        <v>379.1</v>
      </c>
      <c r="E11" s="26">
        <v>23000</v>
      </c>
      <c r="F11" s="27">
        <v>8719300</v>
      </c>
      <c r="G11" s="13" t="s">
        <v>28</v>
      </c>
      <c r="H11" s="2"/>
      <c r="I11" s="2"/>
      <c r="J11" s="2"/>
      <c r="K11" s="552"/>
      <c r="L11" s="22">
        <v>3</v>
      </c>
      <c r="M11" s="2"/>
      <c r="N11" s="2"/>
      <c r="O11" s="31"/>
      <c r="P11" s="12"/>
    </row>
    <row r="12" spans="1:16" ht="15.75" customHeight="1" x14ac:dyDescent="0.25">
      <c r="A12" s="908"/>
      <c r="B12" s="903"/>
      <c r="C12" s="32" t="s">
        <v>42</v>
      </c>
      <c r="D12" s="24">
        <v>400.1</v>
      </c>
      <c r="E12" s="26">
        <v>23000</v>
      </c>
      <c r="F12" s="27">
        <v>9202300</v>
      </c>
      <c r="G12" s="13" t="s">
        <v>28</v>
      </c>
      <c r="H12" s="2"/>
      <c r="I12" s="2"/>
      <c r="J12" s="2"/>
      <c r="K12" s="552"/>
      <c r="L12" s="22">
        <v>3</v>
      </c>
      <c r="M12" s="2"/>
      <c r="N12" s="2"/>
      <c r="O12" s="31"/>
      <c r="P12" s="12"/>
    </row>
    <row r="13" spans="1:16" ht="15.75" customHeight="1" x14ac:dyDescent="0.25">
      <c r="A13" s="908"/>
      <c r="B13" s="903"/>
      <c r="C13" s="32" t="s">
        <v>43</v>
      </c>
      <c r="D13" s="24">
        <v>391.8</v>
      </c>
      <c r="E13" s="26">
        <v>23000</v>
      </c>
      <c r="F13" s="27">
        <v>9011400</v>
      </c>
      <c r="G13" s="13" t="s">
        <v>28</v>
      </c>
      <c r="H13" s="2"/>
      <c r="I13" s="2"/>
      <c r="J13" s="2"/>
      <c r="K13" s="552"/>
      <c r="L13" s="22">
        <v>3</v>
      </c>
      <c r="M13" s="2"/>
      <c r="N13" s="2"/>
      <c r="O13" s="31"/>
      <c r="P13" s="12"/>
    </row>
    <row r="14" spans="1:16" ht="15.75" customHeight="1" x14ac:dyDescent="0.25">
      <c r="A14" s="908"/>
      <c r="B14" s="903"/>
      <c r="C14" s="32" t="s">
        <v>44</v>
      </c>
      <c r="D14" s="24">
        <v>426.8</v>
      </c>
      <c r="E14" s="26">
        <v>20500</v>
      </c>
      <c r="F14" s="27">
        <v>8749400</v>
      </c>
      <c r="G14" s="13" t="s">
        <v>28</v>
      </c>
      <c r="H14" s="2"/>
      <c r="I14" s="2"/>
      <c r="J14" s="2"/>
      <c r="K14" s="552"/>
      <c r="L14" s="22">
        <v>3</v>
      </c>
      <c r="M14" s="2"/>
      <c r="N14" s="2"/>
      <c r="O14" s="31"/>
      <c r="P14" s="12"/>
    </row>
    <row r="15" spans="1:16" ht="15.75" customHeight="1" x14ac:dyDescent="0.25">
      <c r="A15" s="908"/>
      <c r="B15" s="903"/>
      <c r="C15" s="32" t="s">
        <v>45</v>
      </c>
      <c r="D15" s="24">
        <v>430.3</v>
      </c>
      <c r="E15" s="26">
        <v>20500</v>
      </c>
      <c r="F15" s="27">
        <v>8821150</v>
      </c>
      <c r="G15" s="13" t="s">
        <v>28</v>
      </c>
      <c r="H15" s="2"/>
      <c r="I15" s="22"/>
      <c r="J15" s="22"/>
      <c r="K15" s="552"/>
      <c r="L15" s="22">
        <v>3</v>
      </c>
      <c r="M15" s="2"/>
      <c r="N15" s="2"/>
      <c r="O15" s="31"/>
      <c r="P15" s="12"/>
    </row>
    <row r="16" spans="1:16" ht="15.75" customHeight="1" x14ac:dyDescent="0.25">
      <c r="A16" s="908"/>
      <c r="B16" s="903"/>
      <c r="C16" s="32" t="s">
        <v>46</v>
      </c>
      <c r="D16" s="24">
        <v>520.29999999999995</v>
      </c>
      <c r="E16" s="26">
        <v>20500</v>
      </c>
      <c r="F16" s="27">
        <v>10666149.999999998</v>
      </c>
      <c r="G16" s="13" t="s">
        <v>28</v>
      </c>
      <c r="H16" s="2"/>
      <c r="I16" s="22"/>
      <c r="J16" s="22"/>
      <c r="K16" s="552"/>
      <c r="L16" s="22">
        <v>3</v>
      </c>
      <c r="M16" s="2"/>
      <c r="N16" s="2"/>
      <c r="O16" s="31"/>
      <c r="P16" s="12"/>
    </row>
    <row r="17" spans="1:16" x14ac:dyDescent="0.25">
      <c r="A17" s="908"/>
      <c r="B17" s="904"/>
      <c r="C17" s="15" t="s">
        <v>47</v>
      </c>
      <c r="D17" s="38">
        <v>3563.0000000000009</v>
      </c>
      <c r="E17" s="43"/>
      <c r="F17" s="43">
        <v>66513850</v>
      </c>
      <c r="G17" s="13" t="s">
        <v>28</v>
      </c>
      <c r="H17" s="2"/>
      <c r="I17" s="2"/>
      <c r="J17" s="2"/>
      <c r="K17" s="552"/>
      <c r="L17" s="22">
        <v>1</v>
      </c>
      <c r="M17" s="2"/>
      <c r="N17" s="2"/>
      <c r="O17" s="31"/>
      <c r="P17" s="12"/>
    </row>
    <row r="18" spans="1:16" ht="14.25" customHeight="1" x14ac:dyDescent="0.25">
      <c r="A18" s="909">
        <v>3</v>
      </c>
      <c r="B18" s="902" t="s">
        <v>1073</v>
      </c>
      <c r="C18" s="32" t="s">
        <v>51</v>
      </c>
      <c r="D18" s="41">
        <v>1043.3</v>
      </c>
      <c r="E18" s="40">
        <v>40831.975462474838</v>
      </c>
      <c r="F18" s="44">
        <v>42600000</v>
      </c>
      <c r="G18" s="13" t="s">
        <v>28</v>
      </c>
      <c r="H18" s="2"/>
      <c r="I18" s="2"/>
      <c r="J18" s="2"/>
      <c r="K18" s="552"/>
      <c r="L18" s="22">
        <v>1</v>
      </c>
      <c r="M18" s="2"/>
      <c r="N18" s="2"/>
      <c r="O18" s="31"/>
      <c r="P18" s="12"/>
    </row>
    <row r="19" spans="1:16" x14ac:dyDescent="0.25">
      <c r="A19" s="911"/>
      <c r="B19" s="903"/>
      <c r="C19" s="32" t="s">
        <v>52</v>
      </c>
      <c r="D19" s="41">
        <v>1204</v>
      </c>
      <c r="E19" s="40">
        <v>34219.269102990031</v>
      </c>
      <c r="F19" s="44">
        <v>41200000</v>
      </c>
      <c r="G19" s="13" t="s">
        <v>28</v>
      </c>
      <c r="H19" s="2"/>
      <c r="I19" s="2"/>
      <c r="J19" s="2"/>
      <c r="K19" s="552"/>
      <c r="L19" s="22">
        <v>1</v>
      </c>
      <c r="M19" s="2"/>
      <c r="N19" s="2"/>
      <c r="O19" s="31"/>
      <c r="P19" s="12"/>
    </row>
    <row r="20" spans="1:16" x14ac:dyDescent="0.25">
      <c r="A20" s="911"/>
      <c r="B20" s="903"/>
      <c r="C20" s="32" t="s">
        <v>53</v>
      </c>
      <c r="D20" s="41">
        <v>442.7</v>
      </c>
      <c r="E20" s="40">
        <v>33882.990738649198</v>
      </c>
      <c r="F20" s="44">
        <v>15000000</v>
      </c>
      <c r="G20" s="13" t="s">
        <v>28</v>
      </c>
      <c r="H20" s="2"/>
      <c r="I20" s="2"/>
      <c r="J20" s="2"/>
      <c r="K20" s="552"/>
      <c r="L20" s="22">
        <v>1</v>
      </c>
      <c r="M20" s="2"/>
      <c r="N20" s="2"/>
      <c r="O20" s="31"/>
      <c r="P20" s="12"/>
    </row>
    <row r="21" spans="1:16" x14ac:dyDescent="0.25">
      <c r="A21" s="911"/>
      <c r="B21" s="903"/>
      <c r="C21" s="32" t="s">
        <v>54</v>
      </c>
      <c r="D21" s="41">
        <v>2904.4</v>
      </c>
      <c r="E21" s="40">
        <v>37873.571133452693</v>
      </c>
      <c r="F21" s="44">
        <v>110000000</v>
      </c>
      <c r="G21" s="13" t="s">
        <v>28</v>
      </c>
      <c r="H21" s="2"/>
      <c r="I21" s="2"/>
      <c r="J21" s="2"/>
      <c r="K21" s="552"/>
      <c r="L21" s="22">
        <v>1</v>
      </c>
      <c r="M21" s="2"/>
      <c r="N21" s="2"/>
      <c r="O21" s="31"/>
      <c r="P21" s="12"/>
    </row>
    <row r="22" spans="1:16" ht="36.75" customHeight="1" x14ac:dyDescent="0.25">
      <c r="A22" s="911"/>
      <c r="B22" s="903"/>
      <c r="C22" s="32" t="s">
        <v>55</v>
      </c>
      <c r="D22" s="41">
        <v>467.1</v>
      </c>
      <c r="E22" s="40">
        <v>30000</v>
      </c>
      <c r="F22" s="44">
        <v>14013000</v>
      </c>
      <c r="G22" s="13" t="s">
        <v>28</v>
      </c>
      <c r="H22" s="2"/>
      <c r="I22" s="2"/>
      <c r="J22" s="2"/>
      <c r="K22" s="552"/>
      <c r="L22" s="22">
        <v>1</v>
      </c>
      <c r="M22" s="2"/>
      <c r="N22" s="2"/>
      <c r="O22" s="31"/>
      <c r="P22" s="12"/>
    </row>
    <row r="23" spans="1:16" ht="24.75" customHeight="1" x14ac:dyDescent="0.25">
      <c r="A23" s="911"/>
      <c r="B23" s="903"/>
      <c r="C23" s="32" t="s">
        <v>56</v>
      </c>
      <c r="D23" s="41">
        <v>1606.7</v>
      </c>
      <c r="E23" s="40">
        <v>29874.898861019479</v>
      </c>
      <c r="F23" s="44">
        <v>48000000</v>
      </c>
      <c r="G23" s="13" t="s">
        <v>28</v>
      </c>
      <c r="H23" s="2"/>
      <c r="I23" s="2"/>
      <c r="J23" s="2"/>
      <c r="K23" s="552"/>
      <c r="L23" s="22">
        <v>1</v>
      </c>
      <c r="M23" s="2"/>
      <c r="N23" s="2"/>
      <c r="O23" s="31"/>
      <c r="P23" s="12"/>
    </row>
    <row r="24" spans="1:16" x14ac:dyDescent="0.25">
      <c r="A24" s="911"/>
      <c r="B24" s="903"/>
      <c r="C24" s="32" t="s">
        <v>57</v>
      </c>
      <c r="D24" s="41">
        <v>1307.0999999999999</v>
      </c>
      <c r="E24" s="40">
        <v>36569.505011093264</v>
      </c>
      <c r="F24" s="44">
        <v>47800000</v>
      </c>
      <c r="G24" s="13" t="s">
        <v>28</v>
      </c>
      <c r="H24" s="2"/>
      <c r="I24" s="2"/>
      <c r="J24" s="2"/>
      <c r="K24" s="552"/>
      <c r="L24" s="22">
        <v>1</v>
      </c>
      <c r="M24" s="2"/>
      <c r="N24" s="2"/>
      <c r="O24" s="31"/>
      <c r="P24" s="12"/>
    </row>
    <row r="25" spans="1:16" x14ac:dyDescent="0.25">
      <c r="A25" s="911"/>
      <c r="B25" s="903"/>
      <c r="C25" s="15" t="s">
        <v>58</v>
      </c>
      <c r="D25" s="42">
        <v>8975.2999999999993</v>
      </c>
      <c r="E25" s="45">
        <v>17749.434559290497</v>
      </c>
      <c r="F25" s="39">
        <v>159306500</v>
      </c>
      <c r="G25" s="13" t="s">
        <v>28</v>
      </c>
      <c r="H25" s="2"/>
      <c r="I25" s="2"/>
      <c r="J25" s="2"/>
      <c r="K25" s="552"/>
      <c r="L25" s="22">
        <v>1</v>
      </c>
      <c r="M25" s="2"/>
      <c r="N25" s="2"/>
      <c r="O25" s="31"/>
      <c r="P25" s="12"/>
    </row>
    <row r="26" spans="1:16" x14ac:dyDescent="0.25">
      <c r="A26" s="911"/>
      <c r="B26" s="917" t="s">
        <v>1074</v>
      </c>
      <c r="C26" s="32" t="s">
        <v>59</v>
      </c>
      <c r="D26" s="41">
        <v>637.9</v>
      </c>
      <c r="E26" s="46">
        <v>51418.717667345984</v>
      </c>
      <c r="F26" s="26">
        <v>32800000</v>
      </c>
      <c r="G26" s="13" t="s">
        <v>28</v>
      </c>
      <c r="H26" s="2"/>
      <c r="I26" s="2"/>
      <c r="J26" s="2"/>
      <c r="K26" s="552"/>
      <c r="L26" s="22">
        <v>1</v>
      </c>
      <c r="M26" s="2"/>
      <c r="N26" s="2"/>
      <c r="O26" s="31"/>
      <c r="P26" s="12"/>
    </row>
    <row r="27" spans="1:16" x14ac:dyDescent="0.25">
      <c r="A27" s="911"/>
      <c r="B27" s="917"/>
      <c r="C27" s="32" t="s">
        <v>60</v>
      </c>
      <c r="D27" s="41">
        <v>368.3</v>
      </c>
      <c r="E27" s="46">
        <v>55389.628020635348</v>
      </c>
      <c r="F27" s="26">
        <v>20400000</v>
      </c>
      <c r="G27" s="13" t="s">
        <v>28</v>
      </c>
      <c r="H27" s="2"/>
      <c r="I27" s="2"/>
      <c r="J27" s="2"/>
      <c r="K27" s="552"/>
      <c r="L27" s="22">
        <v>1</v>
      </c>
      <c r="M27" s="2"/>
      <c r="N27" s="2"/>
      <c r="O27" s="31"/>
      <c r="P27" s="12"/>
    </row>
    <row r="28" spans="1:16" x14ac:dyDescent="0.25">
      <c r="A28" s="911"/>
      <c r="B28" s="917"/>
      <c r="C28" s="32" t="s">
        <v>61</v>
      </c>
      <c r="D28" s="41">
        <v>968.5</v>
      </c>
      <c r="E28" s="46">
        <v>40000</v>
      </c>
      <c r="F28" s="26">
        <v>38740000</v>
      </c>
      <c r="G28" s="13" t="s">
        <v>28</v>
      </c>
      <c r="H28" s="2"/>
      <c r="I28" s="2"/>
      <c r="J28" s="2"/>
      <c r="K28" s="552"/>
      <c r="L28" s="22">
        <v>1</v>
      </c>
      <c r="M28" s="2"/>
      <c r="N28" s="2"/>
      <c r="O28" s="31"/>
      <c r="P28" s="12"/>
    </row>
    <row r="29" spans="1:16" x14ac:dyDescent="0.25">
      <c r="A29" s="911"/>
      <c r="B29" s="917"/>
      <c r="C29" s="32" t="s">
        <v>62</v>
      </c>
      <c r="D29" s="41">
        <v>3259.4</v>
      </c>
      <c r="E29" s="46">
        <v>32521.322942872921</v>
      </c>
      <c r="F29" s="26">
        <v>106000000</v>
      </c>
      <c r="G29" s="13" t="s">
        <v>28</v>
      </c>
      <c r="H29" s="2"/>
      <c r="I29" s="2"/>
      <c r="J29" s="2"/>
      <c r="K29" s="552"/>
      <c r="L29" s="22">
        <v>1</v>
      </c>
      <c r="M29" s="2"/>
      <c r="N29" s="2"/>
      <c r="O29" s="31"/>
      <c r="P29" s="12"/>
    </row>
    <row r="30" spans="1:16" x14ac:dyDescent="0.25">
      <c r="A30" s="911"/>
      <c r="B30" s="917"/>
      <c r="C30" s="32" t="s">
        <v>63</v>
      </c>
      <c r="D30" s="41">
        <v>235.6</v>
      </c>
      <c r="E30" s="46">
        <v>61969.439728353143</v>
      </c>
      <c r="F30" s="26">
        <v>14600000</v>
      </c>
      <c r="G30" s="13" t="s">
        <v>28</v>
      </c>
      <c r="H30" s="2"/>
      <c r="I30" s="2"/>
      <c r="J30" s="2"/>
      <c r="K30" s="552"/>
      <c r="L30" s="22">
        <v>1</v>
      </c>
      <c r="M30" s="2"/>
      <c r="N30" s="2"/>
      <c r="O30" s="31"/>
      <c r="P30" s="12"/>
    </row>
    <row r="31" spans="1:16" x14ac:dyDescent="0.25">
      <c r="A31" s="911"/>
      <c r="B31" s="917"/>
      <c r="C31" s="32" t="s">
        <v>64</v>
      </c>
      <c r="D31" s="41">
        <v>676.6</v>
      </c>
      <c r="E31" s="46">
        <v>24000</v>
      </c>
      <c r="F31" s="26">
        <v>16238400</v>
      </c>
      <c r="G31" s="13" t="s">
        <v>28</v>
      </c>
      <c r="H31" s="2"/>
      <c r="I31" s="2"/>
      <c r="J31" s="2"/>
      <c r="K31" s="552"/>
      <c r="L31" s="22">
        <v>1</v>
      </c>
      <c r="M31" s="2"/>
      <c r="N31" s="2"/>
      <c r="O31" s="31"/>
      <c r="P31" s="37"/>
    </row>
    <row r="32" spans="1:16" ht="33" customHeight="1" x14ac:dyDescent="0.25">
      <c r="A32" s="911"/>
      <c r="B32" s="917"/>
      <c r="C32" s="32" t="s">
        <v>65</v>
      </c>
      <c r="D32" s="41">
        <v>513.70000000000005</v>
      </c>
      <c r="E32" s="46">
        <v>29706.054117189018</v>
      </c>
      <c r="F32" s="26">
        <v>15260000</v>
      </c>
      <c r="G32" s="13" t="s">
        <v>28</v>
      </c>
      <c r="H32" s="2"/>
      <c r="I32" s="2"/>
      <c r="J32" s="2"/>
      <c r="K32" s="552"/>
      <c r="L32" s="22">
        <v>1</v>
      </c>
      <c r="M32" s="2"/>
      <c r="N32" s="2"/>
      <c r="O32" s="31"/>
      <c r="P32" s="37"/>
    </row>
    <row r="33" spans="1:16" x14ac:dyDescent="0.25">
      <c r="A33" s="911"/>
      <c r="B33" s="917"/>
      <c r="C33" s="15" t="s">
        <v>66</v>
      </c>
      <c r="D33" s="49">
        <v>6660.0000000000009</v>
      </c>
      <c r="E33" s="48">
        <v>19466.846846846845</v>
      </c>
      <c r="F33" s="49">
        <v>129649200</v>
      </c>
      <c r="G33" s="13" t="s">
        <v>28</v>
      </c>
      <c r="H33" s="2"/>
      <c r="I33" s="2"/>
      <c r="J33" s="2"/>
      <c r="K33" s="552"/>
      <c r="L33" s="22">
        <v>1</v>
      </c>
      <c r="M33" s="2"/>
      <c r="N33" s="2"/>
      <c r="O33" s="31"/>
      <c r="P33" s="37"/>
    </row>
    <row r="34" spans="1:16" ht="18.75" x14ac:dyDescent="0.25">
      <c r="A34" s="910"/>
      <c r="B34" s="917"/>
      <c r="C34" s="17" t="s">
        <v>67</v>
      </c>
      <c r="D34" s="47">
        <v>15635.3</v>
      </c>
      <c r="E34" s="50">
        <v>18480.982136575571</v>
      </c>
      <c r="F34" s="47">
        <v>288955700</v>
      </c>
      <c r="G34" s="13" t="s">
        <v>28</v>
      </c>
      <c r="H34" s="2"/>
      <c r="I34" s="2"/>
      <c r="J34" s="2"/>
      <c r="K34" s="552"/>
      <c r="L34" s="22">
        <v>1</v>
      </c>
      <c r="M34" s="2"/>
      <c r="N34" s="2"/>
      <c r="O34" s="31"/>
      <c r="P34" s="37"/>
    </row>
    <row r="35" spans="1:16" ht="39" customHeight="1" x14ac:dyDescent="0.25">
      <c r="A35" s="909">
        <v>4</v>
      </c>
      <c r="B35" s="902" t="s">
        <v>1075</v>
      </c>
      <c r="C35" s="33" t="s">
        <v>68</v>
      </c>
      <c r="D35" s="52">
        <v>617.1</v>
      </c>
      <c r="E35" s="51"/>
      <c r="F35" s="52">
        <v>19198000</v>
      </c>
      <c r="G35" s="13" t="s">
        <v>28</v>
      </c>
      <c r="H35" s="2"/>
      <c r="I35" s="2"/>
      <c r="J35" s="2"/>
      <c r="K35" s="552"/>
      <c r="L35" s="22">
        <v>2</v>
      </c>
      <c r="M35" s="2"/>
      <c r="N35" s="2"/>
      <c r="O35" s="31"/>
      <c r="P35" s="37"/>
    </row>
    <row r="36" spans="1:16" ht="15.75" hidden="1" customHeight="1" x14ac:dyDescent="0.25">
      <c r="A36" s="911"/>
      <c r="B36" s="903"/>
      <c r="C36" s="11" t="s">
        <v>69</v>
      </c>
      <c r="D36" s="53">
        <v>10.6</v>
      </c>
      <c r="E36" s="54">
        <v>20000</v>
      </c>
      <c r="F36" s="53">
        <v>212000</v>
      </c>
      <c r="G36" s="13" t="s">
        <v>28</v>
      </c>
      <c r="H36" s="2"/>
      <c r="I36" s="2"/>
      <c r="J36" s="2"/>
      <c r="K36" s="552"/>
      <c r="L36" s="22"/>
      <c r="M36" s="2"/>
      <c r="N36" s="2"/>
      <c r="O36" s="31"/>
      <c r="P36" s="37"/>
    </row>
    <row r="37" spans="1:16" ht="15.75" hidden="1" customHeight="1" x14ac:dyDescent="0.25">
      <c r="A37" s="911"/>
      <c r="B37" s="903"/>
      <c r="C37" s="11" t="s">
        <v>70</v>
      </c>
      <c r="D37" s="53">
        <v>51.5</v>
      </c>
      <c r="E37" s="54">
        <v>40000</v>
      </c>
      <c r="F37" s="53">
        <v>2060000</v>
      </c>
      <c r="G37" s="13" t="s">
        <v>28</v>
      </c>
      <c r="H37" s="2"/>
      <c r="I37" s="2"/>
      <c r="J37" s="2"/>
      <c r="K37" s="552"/>
      <c r="L37" s="22"/>
      <c r="M37" s="2"/>
      <c r="N37" s="2"/>
      <c r="O37" s="31"/>
      <c r="P37" s="37"/>
    </row>
    <row r="38" spans="1:16" ht="15.75" hidden="1" customHeight="1" x14ac:dyDescent="0.25">
      <c r="A38" s="911"/>
      <c r="B38" s="903"/>
      <c r="C38" s="11" t="s">
        <v>71</v>
      </c>
      <c r="D38" s="53">
        <v>78.5</v>
      </c>
      <c r="E38" s="54">
        <v>40000</v>
      </c>
      <c r="F38" s="53">
        <v>3140000</v>
      </c>
      <c r="G38" s="13" t="s">
        <v>28</v>
      </c>
      <c r="H38" s="2"/>
      <c r="I38" s="2"/>
      <c r="J38" s="2"/>
      <c r="K38" s="552"/>
      <c r="L38" s="22"/>
      <c r="M38" s="2"/>
      <c r="N38" s="2"/>
      <c r="O38" s="31"/>
      <c r="P38" s="37"/>
    </row>
    <row r="39" spans="1:16" ht="15.75" hidden="1" customHeight="1" x14ac:dyDescent="0.25">
      <c r="A39" s="911"/>
      <c r="B39" s="903"/>
      <c r="C39" s="11" t="s">
        <v>72</v>
      </c>
      <c r="D39" s="53">
        <v>62.2</v>
      </c>
      <c r="E39" s="54">
        <v>35000</v>
      </c>
      <c r="F39" s="53">
        <v>2177000</v>
      </c>
      <c r="G39" s="13" t="s">
        <v>28</v>
      </c>
      <c r="H39" s="2"/>
      <c r="I39" s="2"/>
      <c r="J39" s="2"/>
      <c r="K39" s="552"/>
      <c r="L39" s="22"/>
      <c r="M39" s="2"/>
      <c r="N39" s="2"/>
      <c r="O39" s="31"/>
      <c r="P39" s="37"/>
    </row>
    <row r="40" spans="1:16" ht="15.75" hidden="1" customHeight="1" x14ac:dyDescent="0.25">
      <c r="A40" s="911"/>
      <c r="B40" s="903"/>
      <c r="C40" s="11" t="s">
        <v>73</v>
      </c>
      <c r="D40" s="53">
        <v>15.5</v>
      </c>
      <c r="E40" s="54">
        <v>40000</v>
      </c>
      <c r="F40" s="53">
        <v>620000</v>
      </c>
      <c r="G40" s="13" t="s">
        <v>28</v>
      </c>
      <c r="H40" s="2"/>
      <c r="I40" s="2"/>
      <c r="J40" s="2"/>
      <c r="K40" s="552"/>
      <c r="L40" s="22"/>
      <c r="M40" s="2"/>
      <c r="N40" s="2"/>
      <c r="O40" s="31"/>
      <c r="P40" s="37"/>
    </row>
    <row r="41" spans="1:16" ht="15.75" hidden="1" customHeight="1" x14ac:dyDescent="0.25">
      <c r="A41" s="911"/>
      <c r="B41" s="903"/>
      <c r="C41" s="11" t="s">
        <v>74</v>
      </c>
      <c r="D41" s="53">
        <v>15.5</v>
      </c>
      <c r="E41" s="54">
        <v>40000</v>
      </c>
      <c r="F41" s="53">
        <v>620000</v>
      </c>
      <c r="G41" s="13" t="s">
        <v>28</v>
      </c>
      <c r="H41" s="2"/>
      <c r="I41" s="2"/>
      <c r="J41" s="2"/>
      <c r="K41" s="552"/>
      <c r="L41" s="22"/>
      <c r="M41" s="2"/>
      <c r="N41" s="2"/>
      <c r="O41" s="31"/>
      <c r="P41" s="37"/>
    </row>
    <row r="42" spans="1:16" ht="15.75" hidden="1" customHeight="1" x14ac:dyDescent="0.25">
      <c r="A42" s="911"/>
      <c r="B42" s="903"/>
      <c r="C42" s="11" t="s">
        <v>75</v>
      </c>
      <c r="D42" s="53">
        <v>30.9</v>
      </c>
      <c r="E42" s="54">
        <v>40000</v>
      </c>
      <c r="F42" s="53">
        <v>1236000</v>
      </c>
      <c r="G42" s="13" t="s">
        <v>28</v>
      </c>
      <c r="H42" s="2"/>
      <c r="I42" s="2"/>
      <c r="J42" s="2"/>
      <c r="K42" s="552"/>
      <c r="L42" s="22"/>
      <c r="M42" s="2"/>
      <c r="N42" s="2"/>
      <c r="O42" s="31"/>
      <c r="P42" s="37"/>
    </row>
    <row r="43" spans="1:16" ht="15.75" hidden="1" customHeight="1" x14ac:dyDescent="0.25">
      <c r="A43" s="911"/>
      <c r="B43" s="903"/>
      <c r="C43" s="11" t="s">
        <v>76</v>
      </c>
      <c r="D43" s="53">
        <v>15.3</v>
      </c>
      <c r="E43" s="54">
        <v>40000</v>
      </c>
      <c r="F43" s="53">
        <v>612000</v>
      </c>
      <c r="G43" s="13" t="s">
        <v>28</v>
      </c>
      <c r="H43" s="2"/>
      <c r="I43" s="2"/>
      <c r="J43" s="2"/>
      <c r="K43" s="552"/>
      <c r="L43" s="22"/>
      <c r="M43" s="2"/>
      <c r="N43" s="2"/>
      <c r="O43" s="31"/>
      <c r="P43" s="37"/>
    </row>
    <row r="44" spans="1:16" ht="15.75" hidden="1" customHeight="1" x14ac:dyDescent="0.25">
      <c r="A44" s="911"/>
      <c r="B44" s="903"/>
      <c r="C44" s="11" t="s">
        <v>77</v>
      </c>
      <c r="D44" s="53">
        <v>14.1</v>
      </c>
      <c r="E44" s="54">
        <v>40000</v>
      </c>
      <c r="F44" s="53">
        <v>564000</v>
      </c>
      <c r="G44" s="13" t="s">
        <v>28</v>
      </c>
      <c r="H44" s="2"/>
      <c r="I44" s="2"/>
      <c r="J44" s="2"/>
      <c r="K44" s="552"/>
      <c r="L44" s="22"/>
      <c r="M44" s="2"/>
      <c r="N44" s="2"/>
      <c r="O44" s="31"/>
      <c r="P44" s="37"/>
    </row>
    <row r="45" spans="1:16" ht="15.75" hidden="1" customHeight="1" x14ac:dyDescent="0.25">
      <c r="A45" s="911"/>
      <c r="B45" s="903"/>
      <c r="C45" s="11" t="s">
        <v>78</v>
      </c>
      <c r="D45" s="53">
        <v>33.6</v>
      </c>
      <c r="E45" s="54">
        <v>40000</v>
      </c>
      <c r="F45" s="53">
        <v>1344000</v>
      </c>
      <c r="G45" s="13" t="s">
        <v>28</v>
      </c>
      <c r="H45" s="2"/>
      <c r="I45" s="2"/>
      <c r="J45" s="2"/>
      <c r="K45" s="552"/>
      <c r="L45" s="22"/>
      <c r="M45" s="2"/>
      <c r="N45" s="2"/>
      <c r="O45" s="31"/>
      <c r="P45" s="37"/>
    </row>
    <row r="46" spans="1:16" ht="15.75" hidden="1" customHeight="1" x14ac:dyDescent="0.25">
      <c r="A46" s="911"/>
      <c r="B46" s="903"/>
      <c r="C46" s="11" t="s">
        <v>79</v>
      </c>
      <c r="D46" s="53">
        <v>35.4</v>
      </c>
      <c r="E46" s="54">
        <v>20000</v>
      </c>
      <c r="F46" s="53">
        <v>708000</v>
      </c>
      <c r="G46" s="13" t="s">
        <v>28</v>
      </c>
      <c r="H46" s="2"/>
      <c r="I46" s="2"/>
      <c r="J46" s="2"/>
      <c r="K46" s="552"/>
      <c r="L46" s="22"/>
      <c r="M46" s="2"/>
      <c r="N46" s="2"/>
      <c r="O46" s="31"/>
      <c r="P46" s="37"/>
    </row>
    <row r="47" spans="1:16" ht="15.75" hidden="1" customHeight="1" x14ac:dyDescent="0.25">
      <c r="A47" s="911"/>
      <c r="B47" s="903"/>
      <c r="C47" s="11" t="s">
        <v>80</v>
      </c>
      <c r="D47" s="53">
        <v>32.6</v>
      </c>
      <c r="E47" s="54">
        <v>25000</v>
      </c>
      <c r="F47" s="53">
        <v>815000</v>
      </c>
      <c r="G47" s="13" t="s">
        <v>28</v>
      </c>
      <c r="H47" s="2"/>
      <c r="I47" s="2"/>
      <c r="J47" s="2"/>
      <c r="K47" s="552"/>
      <c r="L47" s="22"/>
      <c r="M47" s="2"/>
      <c r="N47" s="2"/>
      <c r="O47" s="31"/>
      <c r="P47" s="37"/>
    </row>
    <row r="48" spans="1:16" ht="15.75" hidden="1" customHeight="1" x14ac:dyDescent="0.25">
      <c r="A48" s="911"/>
      <c r="B48" s="903"/>
      <c r="C48" s="11" t="s">
        <v>81</v>
      </c>
      <c r="D48" s="53">
        <v>35.4</v>
      </c>
      <c r="E48" s="54">
        <v>30000</v>
      </c>
      <c r="F48" s="53">
        <v>1062000</v>
      </c>
      <c r="G48" s="13" t="s">
        <v>28</v>
      </c>
      <c r="H48" s="2"/>
      <c r="I48" s="2"/>
      <c r="J48" s="2"/>
      <c r="K48" s="552"/>
      <c r="L48" s="22"/>
      <c r="M48" s="2"/>
      <c r="N48" s="2"/>
      <c r="O48" s="31"/>
      <c r="P48" s="37"/>
    </row>
    <row r="49" spans="1:16" ht="15.75" hidden="1" customHeight="1" x14ac:dyDescent="0.25">
      <c r="A49" s="911"/>
      <c r="B49" s="903"/>
      <c r="C49" s="11" t="s">
        <v>82</v>
      </c>
      <c r="D49" s="53">
        <v>141.80000000000001</v>
      </c>
      <c r="E49" s="54"/>
      <c r="F49" s="53"/>
      <c r="G49" s="13" t="s">
        <v>28</v>
      </c>
      <c r="H49" s="2"/>
      <c r="I49" s="2"/>
      <c r="J49" s="2"/>
      <c r="K49" s="552"/>
      <c r="L49" s="22"/>
      <c r="M49" s="2"/>
      <c r="N49" s="2"/>
      <c r="O49" s="31"/>
      <c r="P49" s="37"/>
    </row>
    <row r="50" spans="1:16" ht="36.75" customHeight="1" x14ac:dyDescent="0.25">
      <c r="A50" s="911"/>
      <c r="B50" s="903"/>
      <c r="C50" s="33" t="s">
        <v>83</v>
      </c>
      <c r="D50" s="52">
        <v>572.90000000000009</v>
      </c>
      <c r="E50" s="51"/>
      <c r="F50" s="52">
        <v>15170000</v>
      </c>
      <c r="G50" s="13" t="s">
        <v>28</v>
      </c>
      <c r="H50" s="2"/>
      <c r="I50" s="2"/>
      <c r="J50" s="2"/>
      <c r="K50" s="552"/>
      <c r="L50" s="22">
        <v>2</v>
      </c>
      <c r="M50" s="2"/>
      <c r="N50" s="2"/>
      <c r="O50" s="31"/>
      <c r="P50" s="37"/>
    </row>
    <row r="51" spans="1:16" ht="42.75" customHeight="1" x14ac:dyDescent="0.25">
      <c r="A51" s="911"/>
      <c r="B51" s="903"/>
      <c r="C51" s="33" t="s">
        <v>84</v>
      </c>
      <c r="D51" s="52">
        <v>595.6</v>
      </c>
      <c r="E51" s="51">
        <v>18000</v>
      </c>
      <c r="F51" s="52">
        <v>10720800</v>
      </c>
      <c r="G51" s="13" t="s">
        <v>28</v>
      </c>
      <c r="H51" s="2"/>
      <c r="I51" s="2"/>
      <c r="J51" s="2"/>
      <c r="K51" s="552"/>
      <c r="L51" s="22">
        <v>2</v>
      </c>
      <c r="M51" s="2"/>
      <c r="N51" s="2"/>
      <c r="O51" s="31"/>
      <c r="P51" s="37"/>
    </row>
    <row r="52" spans="1:16" x14ac:dyDescent="0.25">
      <c r="A52" s="911"/>
      <c r="B52" s="903"/>
      <c r="C52" s="34" t="s">
        <v>85</v>
      </c>
      <c r="D52" s="45">
        <v>1785.6</v>
      </c>
      <c r="E52" s="42">
        <v>30000</v>
      </c>
      <c r="F52" s="45">
        <v>46420800</v>
      </c>
      <c r="G52" s="13" t="s">
        <v>28</v>
      </c>
      <c r="H52" s="2"/>
      <c r="I52" s="2"/>
      <c r="J52" s="2"/>
      <c r="K52" s="552"/>
      <c r="L52" s="22">
        <v>2</v>
      </c>
      <c r="M52" s="2"/>
      <c r="N52" s="2"/>
      <c r="O52" s="31"/>
      <c r="P52" s="37"/>
    </row>
    <row r="53" spans="1:16" ht="39" customHeight="1" x14ac:dyDescent="0.25">
      <c r="A53" s="911"/>
      <c r="B53" s="917" t="s">
        <v>1076</v>
      </c>
      <c r="C53" s="33" t="s">
        <v>86</v>
      </c>
      <c r="D53" s="921">
        <v>3091.1</v>
      </c>
      <c r="E53" s="924">
        <v>18000</v>
      </c>
      <c r="F53" s="921">
        <v>55639800</v>
      </c>
      <c r="G53" s="918" t="s">
        <v>28</v>
      </c>
      <c r="H53" s="2"/>
      <c r="I53" s="2"/>
      <c r="J53" s="2"/>
      <c r="K53" s="552"/>
      <c r="L53" s="22">
        <v>2</v>
      </c>
      <c r="M53" s="2"/>
      <c r="N53" s="2"/>
      <c r="O53" s="31"/>
      <c r="P53" s="37"/>
    </row>
    <row r="54" spans="1:16" ht="40.5" customHeight="1" x14ac:dyDescent="0.25">
      <c r="A54" s="911"/>
      <c r="B54" s="917"/>
      <c r="C54" s="33" t="s">
        <v>1158</v>
      </c>
      <c r="D54" s="922"/>
      <c r="E54" s="925"/>
      <c r="F54" s="922"/>
      <c r="G54" s="919"/>
      <c r="H54" s="2"/>
      <c r="I54" s="2"/>
      <c r="J54" s="2"/>
      <c r="K54" s="552"/>
      <c r="L54" s="22">
        <v>2</v>
      </c>
      <c r="M54" s="2"/>
      <c r="N54" s="2"/>
      <c r="O54" s="31"/>
      <c r="P54" s="37"/>
    </row>
    <row r="55" spans="1:16" ht="37.5" customHeight="1" x14ac:dyDescent="0.25">
      <c r="A55" s="911"/>
      <c r="B55" s="917"/>
      <c r="C55" s="32" t="s">
        <v>87</v>
      </c>
      <c r="D55" s="922"/>
      <c r="E55" s="925"/>
      <c r="F55" s="922"/>
      <c r="G55" s="919"/>
      <c r="H55" s="2"/>
      <c r="I55" s="2"/>
      <c r="J55" s="2"/>
      <c r="K55" s="552"/>
      <c r="L55" s="22">
        <v>2</v>
      </c>
      <c r="M55" s="2"/>
      <c r="N55" s="2"/>
      <c r="O55" s="31"/>
      <c r="P55" s="37"/>
    </row>
    <row r="56" spans="1:16" ht="48" customHeight="1" x14ac:dyDescent="0.25">
      <c r="A56" s="911"/>
      <c r="B56" s="917"/>
      <c r="C56" s="32" t="s">
        <v>88</v>
      </c>
      <c r="D56" s="923"/>
      <c r="E56" s="926"/>
      <c r="F56" s="923"/>
      <c r="G56" s="920"/>
      <c r="H56" s="2"/>
      <c r="I56" s="2"/>
      <c r="J56" s="2"/>
      <c r="K56" s="552"/>
      <c r="L56" s="22">
        <v>2</v>
      </c>
      <c r="M56" s="2"/>
      <c r="N56" s="2"/>
      <c r="O56" s="31"/>
      <c r="P56" s="37"/>
    </row>
    <row r="57" spans="1:16" ht="63" customHeight="1" x14ac:dyDescent="0.25">
      <c r="A57" s="911"/>
      <c r="B57" s="22" t="s">
        <v>1077</v>
      </c>
      <c r="C57" s="32" t="s">
        <v>1159</v>
      </c>
      <c r="D57" s="52" t="s">
        <v>1160</v>
      </c>
      <c r="E57" s="51">
        <v>18000</v>
      </c>
      <c r="F57" s="52">
        <v>41189400</v>
      </c>
      <c r="G57" s="13" t="s">
        <v>28</v>
      </c>
      <c r="H57" s="2"/>
      <c r="I57" s="2"/>
      <c r="J57" s="2"/>
      <c r="K57" s="552"/>
      <c r="L57" s="22">
        <v>2</v>
      </c>
      <c r="M57" s="2"/>
      <c r="N57" s="2"/>
      <c r="O57" s="31"/>
      <c r="P57" s="37"/>
    </row>
    <row r="58" spans="1:16" ht="15.75" hidden="1" customHeight="1" x14ac:dyDescent="0.25">
      <c r="A58" s="911"/>
      <c r="B58" s="521"/>
      <c r="C58" s="6" t="s">
        <v>89</v>
      </c>
      <c r="D58" s="53">
        <v>284.2</v>
      </c>
      <c r="E58" s="54">
        <v>20000</v>
      </c>
      <c r="F58" s="53">
        <v>5684000</v>
      </c>
      <c r="G58" s="13" t="s">
        <v>28</v>
      </c>
      <c r="H58" s="2"/>
      <c r="I58" s="2"/>
      <c r="J58" s="2"/>
      <c r="K58" s="552"/>
      <c r="L58" s="22"/>
      <c r="M58" s="2"/>
      <c r="N58" s="2"/>
      <c r="O58" s="31"/>
      <c r="P58" s="37"/>
    </row>
    <row r="59" spans="1:16" ht="15.75" hidden="1" customHeight="1" x14ac:dyDescent="0.25">
      <c r="A59" s="911"/>
      <c r="B59" s="521"/>
      <c r="C59" s="6" t="s">
        <v>90</v>
      </c>
      <c r="D59" s="54">
        <v>295.7</v>
      </c>
      <c r="E59" s="54">
        <v>20000</v>
      </c>
      <c r="F59" s="53">
        <v>5914000</v>
      </c>
      <c r="G59" s="13" t="s">
        <v>28</v>
      </c>
      <c r="H59" s="2"/>
      <c r="I59" s="2"/>
      <c r="J59" s="2"/>
      <c r="K59" s="552"/>
      <c r="L59" s="22"/>
      <c r="M59" s="2"/>
      <c r="N59" s="2"/>
      <c r="O59" s="31"/>
      <c r="P59" s="37"/>
    </row>
    <row r="60" spans="1:16" ht="15.75" hidden="1" customHeight="1" x14ac:dyDescent="0.25">
      <c r="A60" s="911"/>
      <c r="B60" s="521"/>
      <c r="C60" s="6" t="s">
        <v>91</v>
      </c>
      <c r="D60" s="54">
        <v>280.8</v>
      </c>
      <c r="E60" s="54">
        <v>20000</v>
      </c>
      <c r="F60" s="53">
        <v>5616000</v>
      </c>
      <c r="G60" s="13" t="s">
        <v>28</v>
      </c>
      <c r="H60" s="2"/>
      <c r="I60" s="2"/>
      <c r="J60" s="2"/>
      <c r="K60" s="552"/>
      <c r="L60" s="22"/>
      <c r="M60" s="2"/>
      <c r="N60" s="2"/>
      <c r="O60" s="31"/>
      <c r="P60" s="37"/>
    </row>
    <row r="61" spans="1:16" ht="15.75" hidden="1" customHeight="1" x14ac:dyDescent="0.25">
      <c r="A61" s="911"/>
      <c r="B61" s="521"/>
      <c r="C61" s="6" t="s">
        <v>92</v>
      </c>
      <c r="D61" s="54">
        <v>296.2</v>
      </c>
      <c r="E61" s="54">
        <v>20000</v>
      </c>
      <c r="F61" s="53">
        <v>5924000</v>
      </c>
      <c r="G61" s="13" t="s">
        <v>28</v>
      </c>
      <c r="H61" s="2"/>
      <c r="I61" s="2"/>
      <c r="J61" s="2"/>
      <c r="K61" s="552"/>
      <c r="L61" s="22"/>
      <c r="M61" s="2"/>
      <c r="N61" s="2"/>
      <c r="O61" s="31"/>
      <c r="P61" s="37"/>
    </row>
    <row r="62" spans="1:16" ht="15.75" hidden="1" customHeight="1" x14ac:dyDescent="0.25">
      <c r="A62" s="911"/>
      <c r="B62" s="521"/>
      <c r="C62" s="6" t="s">
        <v>93</v>
      </c>
      <c r="D62" s="54">
        <v>281.89999999999998</v>
      </c>
      <c r="E62" s="54">
        <v>20000</v>
      </c>
      <c r="F62" s="53">
        <v>5638000</v>
      </c>
      <c r="G62" s="13" t="s">
        <v>28</v>
      </c>
      <c r="H62" s="2"/>
      <c r="I62" s="2"/>
      <c r="J62" s="2"/>
      <c r="K62" s="552"/>
      <c r="L62" s="22"/>
      <c r="M62" s="2"/>
      <c r="N62" s="2"/>
      <c r="O62" s="31"/>
      <c r="P62" s="37"/>
    </row>
    <row r="63" spans="1:16" ht="60.75" customHeight="1" x14ac:dyDescent="0.25">
      <c r="A63" s="910"/>
      <c r="B63" s="19" t="s">
        <v>1078</v>
      </c>
      <c r="C63" s="32" t="s">
        <v>94</v>
      </c>
      <c r="D63" s="52">
        <v>2274.1</v>
      </c>
      <c r="E63" s="51">
        <v>18000</v>
      </c>
      <c r="F63" s="52">
        <v>40933800</v>
      </c>
      <c r="G63" s="13" t="s">
        <v>28</v>
      </c>
      <c r="H63" s="2"/>
      <c r="I63" s="2"/>
      <c r="J63" s="2"/>
      <c r="K63" s="552"/>
      <c r="L63" s="22">
        <v>2</v>
      </c>
      <c r="M63" s="2"/>
      <c r="N63" s="2"/>
      <c r="O63" s="31"/>
      <c r="P63" s="37"/>
    </row>
    <row r="64" spans="1:16" x14ac:dyDescent="0.25">
      <c r="A64" s="909">
        <v>5</v>
      </c>
      <c r="B64" s="902" t="s">
        <v>1079</v>
      </c>
      <c r="C64" s="32" t="s">
        <v>95</v>
      </c>
      <c r="D64" s="24">
        <v>127.9</v>
      </c>
      <c r="E64" s="26">
        <v>90000</v>
      </c>
      <c r="F64" s="27">
        <f>E64*D64</f>
        <v>11511000</v>
      </c>
      <c r="G64" s="13" t="s">
        <v>28</v>
      </c>
      <c r="H64" s="2"/>
      <c r="I64" s="2"/>
      <c r="J64" s="2"/>
      <c r="K64" s="552"/>
      <c r="L64" s="22">
        <v>3</v>
      </c>
      <c r="M64" s="2"/>
      <c r="N64" s="2"/>
      <c r="O64" s="31"/>
      <c r="P64" s="37"/>
    </row>
    <row r="65" spans="1:16" x14ac:dyDescent="0.25">
      <c r="A65" s="911"/>
      <c r="B65" s="903"/>
      <c r="C65" s="32" t="s">
        <v>96</v>
      </c>
      <c r="D65" s="24">
        <v>136</v>
      </c>
      <c r="E65" s="26">
        <v>60000</v>
      </c>
      <c r="F65" s="27">
        <f>E65*D65</f>
        <v>8160000</v>
      </c>
      <c r="G65" s="13" t="s">
        <v>28</v>
      </c>
      <c r="H65" s="2"/>
      <c r="I65" s="2"/>
      <c r="J65" s="2"/>
      <c r="K65" s="552"/>
      <c r="L65" s="22">
        <v>3</v>
      </c>
      <c r="M65" s="2"/>
      <c r="N65" s="2"/>
      <c r="O65" s="31"/>
      <c r="P65" s="37"/>
    </row>
    <row r="66" spans="1:16" x14ac:dyDescent="0.25">
      <c r="A66" s="911"/>
      <c r="B66" s="903"/>
      <c r="C66" s="32" t="s">
        <v>97</v>
      </c>
      <c r="D66" s="24">
        <v>100</v>
      </c>
      <c r="E66" s="26">
        <v>25000</v>
      </c>
      <c r="F66" s="27">
        <f>E66*D66</f>
        <v>2500000</v>
      </c>
      <c r="G66" s="13" t="s">
        <v>28</v>
      </c>
      <c r="H66" s="2"/>
      <c r="I66" s="2"/>
      <c r="J66" s="2"/>
      <c r="K66" s="552"/>
      <c r="L66" s="22">
        <v>3</v>
      </c>
      <c r="M66" s="2"/>
      <c r="N66" s="2"/>
      <c r="O66" s="31"/>
      <c r="P66" s="37"/>
    </row>
    <row r="67" spans="1:16" x14ac:dyDescent="0.25">
      <c r="A67" s="910"/>
      <c r="B67" s="904"/>
      <c r="C67" s="15" t="s">
        <v>98</v>
      </c>
      <c r="D67" s="55"/>
      <c r="E67" s="49"/>
      <c r="F67" s="43">
        <v>17500000</v>
      </c>
      <c r="G67" s="13" t="s">
        <v>28</v>
      </c>
      <c r="H67" s="2"/>
      <c r="I67" s="2"/>
      <c r="J67" s="2"/>
      <c r="K67" s="552"/>
      <c r="L67" s="22">
        <v>3</v>
      </c>
      <c r="M67" s="2"/>
      <c r="N67" s="2"/>
      <c r="O67" s="31"/>
      <c r="P67" s="37"/>
    </row>
    <row r="68" spans="1:16" ht="94.5" x14ac:dyDescent="0.25">
      <c r="A68" s="3">
        <v>6</v>
      </c>
      <c r="B68" s="22" t="s">
        <v>1079</v>
      </c>
      <c r="C68" s="32" t="s">
        <v>99</v>
      </c>
      <c r="D68" s="24">
        <v>108.9</v>
      </c>
      <c r="E68" s="56">
        <v>45914</v>
      </c>
      <c r="F68" s="57">
        <v>5120000</v>
      </c>
      <c r="G68" s="8" t="s">
        <v>30</v>
      </c>
      <c r="H68" s="16">
        <v>43032</v>
      </c>
      <c r="I68" s="2" t="s">
        <v>101</v>
      </c>
      <c r="J68" s="2" t="s">
        <v>102</v>
      </c>
      <c r="K68" s="552"/>
      <c r="L68" s="22"/>
      <c r="M68" s="2"/>
      <c r="N68" s="2"/>
      <c r="O68" s="31"/>
      <c r="P68" s="37"/>
    </row>
    <row r="69" spans="1:16" x14ac:dyDescent="0.25">
      <c r="A69" s="909">
        <v>7</v>
      </c>
      <c r="B69" s="902" t="s">
        <v>1080</v>
      </c>
      <c r="C69" s="32" t="s">
        <v>1142</v>
      </c>
      <c r="D69" s="24">
        <v>63.4</v>
      </c>
      <c r="E69" s="56">
        <v>55000</v>
      </c>
      <c r="F69" s="27">
        <f>E69*D69</f>
        <v>3487000</v>
      </c>
      <c r="G69" s="559" t="s">
        <v>123</v>
      </c>
      <c r="H69" s="16">
        <v>43056</v>
      </c>
      <c r="I69" s="2" t="s">
        <v>1155</v>
      </c>
      <c r="J69" s="2" t="s">
        <v>1156</v>
      </c>
      <c r="K69" s="553">
        <v>43062</v>
      </c>
      <c r="L69" s="22">
        <v>2</v>
      </c>
      <c r="M69" s="2"/>
      <c r="N69" s="2"/>
      <c r="O69" s="31"/>
      <c r="P69" s="37"/>
    </row>
    <row r="70" spans="1:16" x14ac:dyDescent="0.25">
      <c r="A70" s="911"/>
      <c r="B70" s="903"/>
      <c r="C70" s="32" t="s">
        <v>1143</v>
      </c>
      <c r="D70" s="24">
        <v>30.4</v>
      </c>
      <c r="E70" s="56">
        <v>55000</v>
      </c>
      <c r="F70" s="27">
        <f>E70*D70</f>
        <v>1672000</v>
      </c>
      <c r="G70" s="559" t="s">
        <v>123</v>
      </c>
      <c r="H70" s="16">
        <v>43056</v>
      </c>
      <c r="I70" s="2" t="s">
        <v>212</v>
      </c>
      <c r="J70" s="2" t="s">
        <v>1157</v>
      </c>
      <c r="K70" s="553">
        <v>43062</v>
      </c>
      <c r="L70" s="22"/>
      <c r="M70" s="2"/>
      <c r="N70" s="2"/>
      <c r="O70" s="31"/>
      <c r="P70" s="37"/>
    </row>
    <row r="71" spans="1:16" x14ac:dyDescent="0.25">
      <c r="A71" s="911"/>
      <c r="B71" s="903"/>
      <c r="C71" s="32" t="s">
        <v>1144</v>
      </c>
      <c r="D71" s="24">
        <v>22.9</v>
      </c>
      <c r="E71" s="56">
        <v>55000</v>
      </c>
      <c r="F71" s="27">
        <f>E71*D71</f>
        <v>1259500</v>
      </c>
      <c r="G71" s="13" t="s">
        <v>28</v>
      </c>
      <c r="H71" s="2"/>
      <c r="I71" s="2"/>
      <c r="J71" s="2"/>
      <c r="K71" s="552"/>
      <c r="L71" s="22"/>
      <c r="M71" s="2"/>
      <c r="N71" s="2"/>
      <c r="O71" s="31"/>
      <c r="P71" s="37"/>
    </row>
    <row r="72" spans="1:16" x14ac:dyDescent="0.25">
      <c r="A72" s="911"/>
      <c r="B72" s="903"/>
      <c r="C72" s="32" t="s">
        <v>1145</v>
      </c>
      <c r="D72" s="24">
        <v>140.30000000000001</v>
      </c>
      <c r="E72" s="56">
        <v>55000</v>
      </c>
      <c r="F72" s="27">
        <f>E72*D72</f>
        <v>7716500.0000000009</v>
      </c>
      <c r="G72" s="13" t="s">
        <v>28</v>
      </c>
      <c r="H72" s="2"/>
      <c r="I72" s="2"/>
      <c r="J72" s="2"/>
      <c r="K72" s="552"/>
      <c r="L72" s="22">
        <v>2</v>
      </c>
      <c r="M72" s="2"/>
      <c r="N72" s="2"/>
      <c r="O72" s="31"/>
      <c r="P72" s="37"/>
    </row>
    <row r="73" spans="1:16" x14ac:dyDescent="0.25">
      <c r="A73" s="910"/>
      <c r="B73" s="904"/>
      <c r="C73" s="15" t="s">
        <v>100</v>
      </c>
      <c r="D73" s="38">
        <f>SUM(D69:D72)</f>
        <v>257</v>
      </c>
      <c r="E73" s="58"/>
      <c r="F73" s="43">
        <f>SUM(F69:F72)</f>
        <v>14135000</v>
      </c>
      <c r="G73" s="13" t="s">
        <v>28</v>
      </c>
      <c r="H73" s="2"/>
      <c r="I73" s="2"/>
      <c r="J73" s="2"/>
      <c r="K73" s="552"/>
      <c r="L73" s="22">
        <v>2</v>
      </c>
      <c r="M73" s="2"/>
      <c r="N73" s="2"/>
      <c r="O73" s="31"/>
      <c r="P73" s="37"/>
    </row>
    <row r="74" spans="1:16" ht="39.75" customHeight="1" x14ac:dyDescent="0.25">
      <c r="A74" s="909">
        <v>8</v>
      </c>
      <c r="B74" s="902" t="s">
        <v>1079</v>
      </c>
      <c r="C74" s="32" t="s">
        <v>103</v>
      </c>
      <c r="D74" s="59">
        <v>573</v>
      </c>
      <c r="E74" s="60">
        <f>F74/D74</f>
        <v>42757.417102966843</v>
      </c>
      <c r="F74" s="57">
        <v>24500000</v>
      </c>
      <c r="G74" s="13" t="s">
        <v>28</v>
      </c>
      <c r="H74" s="2"/>
      <c r="I74" s="2"/>
      <c r="J74" s="2"/>
      <c r="K74" s="552"/>
      <c r="L74" s="22">
        <v>3</v>
      </c>
      <c r="M74" s="2"/>
      <c r="N74" s="2"/>
      <c r="O74" s="31"/>
      <c r="P74" s="37"/>
    </row>
    <row r="75" spans="1:16" ht="33" customHeight="1" x14ac:dyDescent="0.25">
      <c r="A75" s="911"/>
      <c r="B75" s="903"/>
      <c r="C75" s="32" t="s">
        <v>104</v>
      </c>
      <c r="D75" s="59">
        <v>328</v>
      </c>
      <c r="E75" s="60">
        <f>F75/D75</f>
        <v>32317.073170731706</v>
      </c>
      <c r="F75" s="57">
        <v>10600000</v>
      </c>
      <c r="G75" s="13" t="s">
        <v>28</v>
      </c>
      <c r="H75" s="2"/>
      <c r="I75" s="2"/>
      <c r="J75" s="2"/>
      <c r="K75" s="552"/>
      <c r="L75" s="22">
        <v>3</v>
      </c>
      <c r="M75" s="2"/>
      <c r="N75" s="2"/>
      <c r="O75" s="31"/>
      <c r="P75" s="37"/>
    </row>
    <row r="76" spans="1:16" x14ac:dyDescent="0.25">
      <c r="A76" s="910"/>
      <c r="B76" s="904"/>
      <c r="C76" s="15" t="s">
        <v>105</v>
      </c>
      <c r="D76" s="38">
        <f>SUM(D74:D75)</f>
        <v>901</v>
      </c>
      <c r="E76" s="55"/>
      <c r="F76" s="38">
        <v>25000000</v>
      </c>
      <c r="G76" s="13" t="s">
        <v>28</v>
      </c>
      <c r="H76" s="2"/>
      <c r="I76" s="2"/>
      <c r="J76" s="2"/>
      <c r="K76" s="552"/>
      <c r="L76" s="22"/>
      <c r="M76" s="2"/>
      <c r="N76" s="2"/>
      <c r="O76" s="31"/>
      <c r="P76" s="37"/>
    </row>
    <row r="77" spans="1:16" ht="31.5" x14ac:dyDescent="0.25">
      <c r="A77" s="3">
        <v>9</v>
      </c>
      <c r="B77" s="22" t="s">
        <v>1079</v>
      </c>
      <c r="C77" s="2" t="s">
        <v>106</v>
      </c>
      <c r="D77" s="24">
        <v>1079.4000000000001</v>
      </c>
      <c r="E77" s="26">
        <f>F77/D77</f>
        <v>4632.2030757828416</v>
      </c>
      <c r="F77" s="27">
        <v>5000000</v>
      </c>
      <c r="G77" s="13" t="s">
        <v>28</v>
      </c>
      <c r="H77" s="2"/>
      <c r="I77" s="2"/>
      <c r="J77" s="2"/>
      <c r="K77" s="552"/>
      <c r="L77" s="22"/>
      <c r="M77" s="2"/>
      <c r="N77" s="2"/>
      <c r="O77" s="31"/>
      <c r="P77" s="37"/>
    </row>
    <row r="78" spans="1:16" ht="21" customHeight="1" x14ac:dyDescent="0.25">
      <c r="A78" s="3">
        <v>10</v>
      </c>
      <c r="B78" s="22" t="s">
        <v>1079</v>
      </c>
      <c r="C78" s="2" t="s">
        <v>107</v>
      </c>
      <c r="D78" s="24">
        <v>134.4</v>
      </c>
      <c r="E78" s="26">
        <f>F78/D78</f>
        <v>28273.809523809523</v>
      </c>
      <c r="F78" s="27">
        <v>3800000</v>
      </c>
      <c r="G78" s="13" t="s">
        <v>28</v>
      </c>
      <c r="H78" s="2"/>
      <c r="I78" s="2"/>
      <c r="J78" s="2"/>
      <c r="K78" s="552"/>
      <c r="L78" s="22">
        <v>5</v>
      </c>
      <c r="M78" s="2"/>
      <c r="N78" s="2"/>
      <c r="O78" s="31"/>
      <c r="P78" s="37"/>
    </row>
  </sheetData>
  <autoFilter ref="A2:P3"/>
  <mergeCells count="37">
    <mergeCell ref="D53:D56"/>
    <mergeCell ref="E53:E56"/>
    <mergeCell ref="A18:A34"/>
    <mergeCell ref="B53:B56"/>
    <mergeCell ref="O2:O3"/>
    <mergeCell ref="G53:G56"/>
    <mergeCell ref="F53:F56"/>
    <mergeCell ref="P2:P3"/>
    <mergeCell ref="A4:A8"/>
    <mergeCell ref="I2:I3"/>
    <mergeCell ref="J2:J3"/>
    <mergeCell ref="K2:K3"/>
    <mergeCell ref="L2:L3"/>
    <mergeCell ref="M2:M3"/>
    <mergeCell ref="N2:N3"/>
    <mergeCell ref="A1:H1"/>
    <mergeCell ref="A2:A3"/>
    <mergeCell ref="C2:C3"/>
    <mergeCell ref="D2:D3"/>
    <mergeCell ref="E2:E3"/>
    <mergeCell ref="F2:F3"/>
    <mergeCell ref="G2:G3"/>
    <mergeCell ref="H2:H3"/>
    <mergeCell ref="A74:A76"/>
    <mergeCell ref="B2:B3"/>
    <mergeCell ref="B4:B8"/>
    <mergeCell ref="B9:B17"/>
    <mergeCell ref="B64:B67"/>
    <mergeCell ref="B69:B73"/>
    <mergeCell ref="B74:B76"/>
    <mergeCell ref="B18:B25"/>
    <mergeCell ref="B26:B34"/>
    <mergeCell ref="B35:B52"/>
    <mergeCell ref="A69:A73"/>
    <mergeCell ref="A64:A67"/>
    <mergeCell ref="A9:A17"/>
    <mergeCell ref="A35:A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"/>
  <sheetViews>
    <sheetView tabSelected="1" zoomScale="70" zoomScaleNormal="70" workbookViewId="0">
      <selection activeCell="A4" sqref="A4:A5"/>
    </sheetView>
  </sheetViews>
  <sheetFormatPr defaultRowHeight="15" x14ac:dyDescent="0.25"/>
  <cols>
    <col min="1" max="1" width="12.7109375" style="692" customWidth="1"/>
    <col min="2" max="2" width="16.140625" customWidth="1"/>
    <col min="3" max="3" width="13.140625" customWidth="1"/>
    <col min="4" max="4" width="16.140625" customWidth="1"/>
    <col min="5" max="5" width="13.140625" customWidth="1"/>
    <col min="6" max="6" width="9.7109375" customWidth="1"/>
    <col min="7" max="7" width="15.5703125" customWidth="1"/>
    <col min="8" max="9" width="20.85546875" style="65" customWidth="1"/>
    <col min="10" max="10" width="54.85546875" customWidth="1"/>
  </cols>
  <sheetData>
    <row r="2" spans="1:9" ht="15.75" x14ac:dyDescent="0.25">
      <c r="A2" s="929" t="s">
        <v>1655</v>
      </c>
      <c r="B2" s="929"/>
      <c r="C2" s="929"/>
      <c r="D2" s="929"/>
      <c r="E2" s="929"/>
      <c r="F2" s="929"/>
      <c r="G2" s="929"/>
      <c r="H2" s="929"/>
      <c r="I2" s="929"/>
    </row>
    <row r="3" spans="1:9" ht="15.75" x14ac:dyDescent="0.25">
      <c r="A3" s="694"/>
      <c r="B3" s="887"/>
      <c r="C3" s="887"/>
      <c r="D3" s="887"/>
      <c r="E3" s="887"/>
      <c r="F3" s="887"/>
      <c r="G3" s="887"/>
      <c r="H3" s="61"/>
      <c r="I3" s="61"/>
    </row>
    <row r="4" spans="1:9" s="884" customFormat="1" ht="74.25" customHeight="1" x14ac:dyDescent="0.25">
      <c r="A4" s="930" t="s">
        <v>108</v>
      </c>
      <c r="B4" s="932" t="s">
        <v>1640</v>
      </c>
      <c r="C4" s="883"/>
      <c r="D4" s="932" t="s">
        <v>1639</v>
      </c>
      <c r="E4" s="932" t="s">
        <v>111</v>
      </c>
      <c r="F4" s="932" t="s">
        <v>112</v>
      </c>
      <c r="G4" s="934" t="s">
        <v>113</v>
      </c>
      <c r="H4" s="885" t="s">
        <v>1657</v>
      </c>
      <c r="I4" s="886" t="s">
        <v>1656</v>
      </c>
    </row>
    <row r="5" spans="1:9" ht="60.75" customHeight="1" x14ac:dyDescent="0.25">
      <c r="A5" s="931"/>
      <c r="B5" s="933"/>
      <c r="C5" s="859" t="s">
        <v>1641</v>
      </c>
      <c r="D5" s="933"/>
      <c r="E5" s="933"/>
      <c r="F5" s="933"/>
      <c r="G5" s="935"/>
      <c r="H5" s="861" t="s">
        <v>115</v>
      </c>
      <c r="I5" s="888" t="s">
        <v>116</v>
      </c>
    </row>
    <row r="6" spans="1:9" ht="29.25" customHeight="1" x14ac:dyDescent="0.25">
      <c r="A6" s="889">
        <v>105</v>
      </c>
      <c r="B6" s="898">
        <v>92.90000000000002</v>
      </c>
      <c r="C6" s="898">
        <v>2.7</v>
      </c>
      <c r="D6" s="860">
        <v>90.200000000000017</v>
      </c>
      <c r="E6" s="860" t="s">
        <v>120</v>
      </c>
      <c r="F6" s="899">
        <v>12</v>
      </c>
      <c r="G6" s="900" t="s">
        <v>121</v>
      </c>
      <c r="H6" s="901">
        <v>73336.92142088266</v>
      </c>
      <c r="I6" s="901">
        <v>6813000</v>
      </c>
    </row>
    <row r="7" spans="1:9" ht="29.25" customHeight="1" x14ac:dyDescent="0.25">
      <c r="A7" s="864">
        <v>110</v>
      </c>
      <c r="B7" s="898">
        <v>45.699999999999996</v>
      </c>
      <c r="C7" s="898">
        <v>1.3</v>
      </c>
      <c r="D7" s="860">
        <v>44.4</v>
      </c>
      <c r="E7" s="860" t="s">
        <v>122</v>
      </c>
      <c r="F7" s="899">
        <v>12</v>
      </c>
      <c r="G7" s="900" t="s">
        <v>119</v>
      </c>
      <c r="H7" s="901">
        <v>76170.678336980316</v>
      </c>
      <c r="I7" s="901">
        <v>3481000</v>
      </c>
    </row>
  </sheetData>
  <autoFilter ref="A4:I7"/>
  <mergeCells count="7">
    <mergeCell ref="A2:I2"/>
    <mergeCell ref="A4:A5"/>
    <mergeCell ref="B4:B5"/>
    <mergeCell ref="D4:D5"/>
    <mergeCell ref="E4:E5"/>
    <mergeCell ref="F4:F5"/>
    <mergeCell ref="G4:G5"/>
  </mergeCells>
  <pageMargins left="0.70866141732283472" right="0.70866141732283472" top="0.15748031496062992" bottom="0.15748031496062992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zoomScale="75" zoomScaleNormal="75" zoomScaleSheetLayoutView="70" workbookViewId="0">
      <selection activeCell="A2" sqref="A2"/>
    </sheetView>
  </sheetViews>
  <sheetFormatPr defaultRowHeight="18.75" x14ac:dyDescent="0.3"/>
  <cols>
    <col min="1" max="1" width="9.140625" style="873"/>
    <col min="2" max="3" width="16.85546875" style="874" customWidth="1"/>
    <col min="4" max="4" width="11.5703125" customWidth="1"/>
    <col min="5" max="5" width="11.28515625" customWidth="1"/>
    <col min="6" max="6" width="12.140625" customWidth="1"/>
    <col min="7" max="7" width="14.7109375" style="68" customWidth="1"/>
  </cols>
  <sheetData>
    <row r="1" spans="1:7" x14ac:dyDescent="0.3">
      <c r="A1" s="896" t="s">
        <v>1658</v>
      </c>
    </row>
    <row r="2" spans="1:7" ht="56.25" x14ac:dyDescent="0.25">
      <c r="A2" s="872" t="s">
        <v>0</v>
      </c>
      <c r="B2" s="875" t="s">
        <v>1642</v>
      </c>
      <c r="C2" s="875" t="s">
        <v>181</v>
      </c>
      <c r="D2" s="861" t="s">
        <v>111</v>
      </c>
      <c r="E2" s="861" t="s">
        <v>112</v>
      </c>
      <c r="F2" s="862" t="s">
        <v>113</v>
      </c>
      <c r="G2" s="863" t="s">
        <v>125</v>
      </c>
    </row>
    <row r="3" spans="1:7" s="65" customFormat="1" ht="24" customHeight="1" x14ac:dyDescent="0.25">
      <c r="A3" s="861">
        <v>1</v>
      </c>
      <c r="B3" s="948" t="s">
        <v>1643</v>
      </c>
      <c r="C3" s="869">
        <v>13.6</v>
      </c>
      <c r="D3" s="945" t="s">
        <v>127</v>
      </c>
      <c r="E3" s="945">
        <v>-1</v>
      </c>
      <c r="F3" s="939" t="s">
        <v>128</v>
      </c>
      <c r="G3" s="943">
        <v>720000</v>
      </c>
    </row>
    <row r="4" spans="1:7" s="65" customFormat="1" ht="24" customHeight="1" x14ac:dyDescent="0.25">
      <c r="A4" s="861">
        <v>2</v>
      </c>
      <c r="B4" s="949"/>
      <c r="C4" s="882">
        <v>13.6</v>
      </c>
      <c r="D4" s="946"/>
      <c r="E4" s="942"/>
      <c r="F4" s="942"/>
      <c r="G4" s="947"/>
    </row>
    <row r="5" spans="1:7" s="65" customFormat="1" ht="24" customHeight="1" x14ac:dyDescent="0.25">
      <c r="A5" s="861">
        <v>3</v>
      </c>
      <c r="B5" s="948" t="s">
        <v>1644</v>
      </c>
      <c r="C5" s="869">
        <v>14.2</v>
      </c>
      <c r="D5" s="945" t="s">
        <v>127</v>
      </c>
      <c r="E5" s="945">
        <v>-1</v>
      </c>
      <c r="F5" s="939" t="s">
        <v>128</v>
      </c>
      <c r="G5" s="943">
        <v>720000</v>
      </c>
    </row>
    <row r="6" spans="1:7" s="65" customFormat="1" ht="24" customHeight="1" x14ac:dyDescent="0.25">
      <c r="A6" s="861">
        <v>4</v>
      </c>
      <c r="B6" s="949"/>
      <c r="C6" s="882">
        <v>14.2</v>
      </c>
      <c r="D6" s="946"/>
      <c r="E6" s="942"/>
      <c r="F6" s="942"/>
      <c r="G6" s="947"/>
    </row>
    <row r="7" spans="1:7" s="65" customFormat="1" ht="24" customHeight="1" x14ac:dyDescent="0.25">
      <c r="A7" s="861">
        <v>5</v>
      </c>
      <c r="B7" s="948" t="s">
        <v>1645</v>
      </c>
      <c r="C7" s="869">
        <v>13.5</v>
      </c>
      <c r="D7" s="945" t="s">
        <v>133</v>
      </c>
      <c r="E7" s="945">
        <v>-1</v>
      </c>
      <c r="F7" s="939" t="s">
        <v>128</v>
      </c>
      <c r="G7" s="943">
        <v>700000</v>
      </c>
    </row>
    <row r="8" spans="1:7" s="65" customFormat="1" ht="24" customHeight="1" x14ac:dyDescent="0.25">
      <c r="A8" s="861">
        <v>6</v>
      </c>
      <c r="B8" s="949"/>
      <c r="C8" s="882">
        <v>13.5</v>
      </c>
      <c r="D8" s="946"/>
      <c r="E8" s="942"/>
      <c r="F8" s="942"/>
      <c r="G8" s="947"/>
    </row>
    <row r="9" spans="1:7" s="65" customFormat="1" ht="24" customHeight="1" x14ac:dyDescent="0.25">
      <c r="A9" s="861">
        <v>7</v>
      </c>
      <c r="B9" s="948" t="s">
        <v>1646</v>
      </c>
      <c r="C9" s="869">
        <v>13.5</v>
      </c>
      <c r="D9" s="945" t="s">
        <v>133</v>
      </c>
      <c r="E9" s="945">
        <v>-1</v>
      </c>
      <c r="F9" s="939" t="s">
        <v>128</v>
      </c>
      <c r="G9" s="943">
        <v>700000</v>
      </c>
    </row>
    <row r="10" spans="1:7" s="65" customFormat="1" ht="24" customHeight="1" x14ac:dyDescent="0.25">
      <c r="A10" s="861">
        <v>8</v>
      </c>
      <c r="B10" s="949"/>
      <c r="C10" s="882">
        <v>13.5</v>
      </c>
      <c r="D10" s="946"/>
      <c r="E10" s="942"/>
      <c r="F10" s="942"/>
      <c r="G10" s="947"/>
    </row>
    <row r="11" spans="1:7" s="65" customFormat="1" ht="24" customHeight="1" x14ac:dyDescent="0.25">
      <c r="A11" s="876">
        <v>9</v>
      </c>
      <c r="B11" s="950" t="s">
        <v>1647</v>
      </c>
      <c r="C11" s="890">
        <v>15.5</v>
      </c>
      <c r="D11" s="945" t="s">
        <v>133</v>
      </c>
      <c r="E11" s="945">
        <v>-1</v>
      </c>
      <c r="F11" s="939" t="s">
        <v>128</v>
      </c>
      <c r="G11" s="943">
        <v>700000</v>
      </c>
    </row>
    <row r="12" spans="1:7" s="65" customFormat="1" ht="24" customHeight="1" x14ac:dyDescent="0.25">
      <c r="A12" s="876">
        <v>10</v>
      </c>
      <c r="B12" s="951"/>
      <c r="C12" s="891">
        <v>15.5</v>
      </c>
      <c r="D12" s="946"/>
      <c r="E12" s="942"/>
      <c r="F12" s="942"/>
      <c r="G12" s="947"/>
    </row>
    <row r="13" spans="1:7" s="65" customFormat="1" ht="24" customHeight="1" x14ac:dyDescent="0.25">
      <c r="A13" s="861">
        <v>12</v>
      </c>
      <c r="B13" s="897"/>
      <c r="C13" s="882">
        <v>15.5</v>
      </c>
      <c r="D13" s="894"/>
      <c r="E13" s="893"/>
      <c r="F13" s="893"/>
      <c r="G13" s="895"/>
    </row>
    <row r="14" spans="1:7" s="65" customFormat="1" ht="24" customHeight="1" x14ac:dyDescent="0.25">
      <c r="A14" s="879">
        <v>13</v>
      </c>
      <c r="B14" s="866" t="s">
        <v>160</v>
      </c>
      <c r="C14" s="866">
        <v>13.8</v>
      </c>
      <c r="D14" s="876" t="s">
        <v>142</v>
      </c>
      <c r="E14" s="876">
        <v>-1</v>
      </c>
      <c r="F14" s="877" t="s">
        <v>143</v>
      </c>
      <c r="G14" s="878">
        <v>400000</v>
      </c>
    </row>
    <row r="15" spans="1:7" s="65" customFormat="1" ht="24" customHeight="1" x14ac:dyDescent="0.25">
      <c r="A15" s="861">
        <v>14</v>
      </c>
      <c r="B15" s="866" t="s">
        <v>161</v>
      </c>
      <c r="C15" s="866">
        <v>13.4</v>
      </c>
      <c r="D15" s="876" t="s">
        <v>142</v>
      </c>
      <c r="E15" s="876">
        <v>-1</v>
      </c>
      <c r="F15" s="877" t="s">
        <v>143</v>
      </c>
      <c r="G15" s="878">
        <v>400000</v>
      </c>
    </row>
    <row r="16" spans="1:7" s="65" customFormat="1" ht="24" customHeight="1" x14ac:dyDescent="0.25">
      <c r="A16" s="879">
        <v>15</v>
      </c>
      <c r="B16" s="866" t="s">
        <v>162</v>
      </c>
      <c r="C16" s="866">
        <v>15.8</v>
      </c>
      <c r="D16" s="876" t="s">
        <v>146</v>
      </c>
      <c r="E16" s="876">
        <v>-1</v>
      </c>
      <c r="F16" s="877" t="s">
        <v>143</v>
      </c>
      <c r="G16" s="878">
        <v>420000</v>
      </c>
    </row>
    <row r="17" spans="1:7" s="65" customFormat="1" ht="24" customHeight="1" x14ac:dyDescent="0.25">
      <c r="A17" s="879">
        <v>16</v>
      </c>
      <c r="B17" s="866" t="s">
        <v>163</v>
      </c>
      <c r="C17" s="866">
        <v>15.6</v>
      </c>
      <c r="D17" s="876" t="s">
        <v>146</v>
      </c>
      <c r="E17" s="876">
        <v>-1</v>
      </c>
      <c r="F17" s="877" t="s">
        <v>143</v>
      </c>
      <c r="G17" s="878">
        <v>420000</v>
      </c>
    </row>
    <row r="18" spans="1:7" s="65" customFormat="1" ht="24" customHeight="1" x14ac:dyDescent="0.25">
      <c r="A18" s="861">
        <v>17</v>
      </c>
      <c r="B18" s="866" t="s">
        <v>164</v>
      </c>
      <c r="C18" s="866">
        <v>15.7</v>
      </c>
      <c r="D18" s="876" t="s">
        <v>146</v>
      </c>
      <c r="E18" s="876">
        <v>-1</v>
      </c>
      <c r="F18" s="877" t="s">
        <v>143</v>
      </c>
      <c r="G18" s="878">
        <v>420000</v>
      </c>
    </row>
    <row r="19" spans="1:7" s="65" customFormat="1" ht="24" customHeight="1" x14ac:dyDescent="0.25">
      <c r="A19" s="861">
        <v>18</v>
      </c>
      <c r="B19" s="866" t="s">
        <v>165</v>
      </c>
      <c r="C19" s="866">
        <v>15.8</v>
      </c>
      <c r="D19" s="876" t="s">
        <v>146</v>
      </c>
      <c r="E19" s="876">
        <v>-1</v>
      </c>
      <c r="F19" s="877" t="s">
        <v>143</v>
      </c>
      <c r="G19" s="878">
        <v>420000</v>
      </c>
    </row>
    <row r="20" spans="1:7" s="65" customFormat="1" ht="24" customHeight="1" x14ac:dyDescent="0.25">
      <c r="A20" s="861">
        <v>20</v>
      </c>
      <c r="B20" s="866" t="s">
        <v>166</v>
      </c>
      <c r="C20" s="866">
        <v>14.7</v>
      </c>
      <c r="D20" s="876" t="s">
        <v>142</v>
      </c>
      <c r="E20" s="876">
        <v>-1</v>
      </c>
      <c r="F20" s="877" t="s">
        <v>143</v>
      </c>
      <c r="G20" s="878">
        <v>400000</v>
      </c>
    </row>
    <row r="21" spans="1:7" s="65" customFormat="1" ht="24" customHeight="1" x14ac:dyDescent="0.25">
      <c r="A21" s="861">
        <v>21</v>
      </c>
      <c r="B21" s="948" t="s">
        <v>1648</v>
      </c>
      <c r="C21" s="869">
        <v>13.3</v>
      </c>
      <c r="D21" s="945" t="s">
        <v>133</v>
      </c>
      <c r="E21" s="945">
        <v>-1</v>
      </c>
      <c r="F21" s="939" t="s">
        <v>143</v>
      </c>
      <c r="G21" s="943">
        <v>700000</v>
      </c>
    </row>
    <row r="22" spans="1:7" s="65" customFormat="1" ht="24" customHeight="1" x14ac:dyDescent="0.25">
      <c r="A22" s="861">
        <v>22</v>
      </c>
      <c r="B22" s="949"/>
      <c r="C22" s="882">
        <v>13.3</v>
      </c>
      <c r="D22" s="946"/>
      <c r="E22" s="942"/>
      <c r="F22" s="942"/>
      <c r="G22" s="947"/>
    </row>
    <row r="23" spans="1:7" s="65" customFormat="1" ht="24" customHeight="1" x14ac:dyDescent="0.25">
      <c r="A23" s="861">
        <v>23</v>
      </c>
      <c r="B23" s="948" t="s">
        <v>1649</v>
      </c>
      <c r="C23" s="869">
        <v>13.3</v>
      </c>
      <c r="D23" s="945" t="s">
        <v>133</v>
      </c>
      <c r="E23" s="945">
        <v>-1</v>
      </c>
      <c r="F23" s="939" t="s">
        <v>143</v>
      </c>
      <c r="G23" s="943">
        <v>700000</v>
      </c>
    </row>
    <row r="24" spans="1:7" s="65" customFormat="1" ht="24" customHeight="1" x14ac:dyDescent="0.25">
      <c r="A24" s="861">
        <v>24</v>
      </c>
      <c r="B24" s="949"/>
      <c r="C24" s="882">
        <v>13.3</v>
      </c>
      <c r="D24" s="946"/>
      <c r="E24" s="942"/>
      <c r="F24" s="942"/>
      <c r="G24" s="947"/>
    </row>
    <row r="25" spans="1:7" s="65" customFormat="1" ht="24" customHeight="1" x14ac:dyDescent="0.25">
      <c r="A25" s="861">
        <v>25</v>
      </c>
      <c r="B25" s="948" t="s">
        <v>1650</v>
      </c>
      <c r="C25" s="869">
        <v>13.9</v>
      </c>
      <c r="D25" s="945" t="s">
        <v>133</v>
      </c>
      <c r="E25" s="945">
        <v>-1</v>
      </c>
      <c r="F25" s="939" t="s">
        <v>143</v>
      </c>
      <c r="G25" s="943">
        <v>700000</v>
      </c>
    </row>
    <row r="26" spans="1:7" s="65" customFormat="1" ht="24" customHeight="1" x14ac:dyDescent="0.25">
      <c r="A26" s="861">
        <v>26</v>
      </c>
      <c r="B26" s="949"/>
      <c r="C26" s="882">
        <v>13.9</v>
      </c>
      <c r="D26" s="946"/>
      <c r="E26" s="942"/>
      <c r="F26" s="942"/>
      <c r="G26" s="947"/>
    </row>
    <row r="27" spans="1:7" s="65" customFormat="1" ht="24" customHeight="1" x14ac:dyDescent="0.25">
      <c r="A27" s="880">
        <v>27</v>
      </c>
      <c r="B27" s="875" t="s">
        <v>167</v>
      </c>
      <c r="C27" s="875">
        <v>13.8</v>
      </c>
      <c r="D27" s="876" t="s">
        <v>142</v>
      </c>
      <c r="E27" s="876">
        <v>-1</v>
      </c>
      <c r="F27" s="877" t="s">
        <v>128</v>
      </c>
      <c r="G27" s="878">
        <v>400000</v>
      </c>
    </row>
    <row r="28" spans="1:7" s="65" customFormat="1" ht="24" customHeight="1" x14ac:dyDescent="0.25">
      <c r="A28" s="876">
        <v>28</v>
      </c>
      <c r="B28" s="875" t="s">
        <v>168</v>
      </c>
      <c r="C28" s="875">
        <v>13.3</v>
      </c>
      <c r="D28" s="876" t="s">
        <v>142</v>
      </c>
      <c r="E28" s="876">
        <v>-1</v>
      </c>
      <c r="F28" s="877" t="s">
        <v>128</v>
      </c>
      <c r="G28" s="878">
        <v>400000</v>
      </c>
    </row>
    <row r="29" spans="1:7" s="65" customFormat="1" ht="24" customHeight="1" x14ac:dyDescent="0.25">
      <c r="A29" s="876">
        <v>29</v>
      </c>
      <c r="B29" s="875" t="s">
        <v>169</v>
      </c>
      <c r="C29" s="875">
        <v>13.3</v>
      </c>
      <c r="D29" s="876" t="s">
        <v>142</v>
      </c>
      <c r="E29" s="876">
        <v>-1</v>
      </c>
      <c r="F29" s="877" t="s">
        <v>128</v>
      </c>
      <c r="G29" s="878">
        <v>400000</v>
      </c>
    </row>
    <row r="30" spans="1:7" s="65" customFormat="1" ht="24" customHeight="1" x14ac:dyDescent="0.25">
      <c r="A30" s="861">
        <v>30</v>
      </c>
      <c r="B30" s="866" t="s">
        <v>170</v>
      </c>
      <c r="C30" s="866">
        <v>16.100000000000001</v>
      </c>
      <c r="D30" s="876" t="s">
        <v>146</v>
      </c>
      <c r="E30" s="876">
        <v>-1</v>
      </c>
      <c r="F30" s="877" t="s">
        <v>128</v>
      </c>
      <c r="G30" s="878">
        <v>420000</v>
      </c>
    </row>
    <row r="31" spans="1:7" s="65" customFormat="1" ht="24" customHeight="1" x14ac:dyDescent="0.25">
      <c r="A31" s="861">
        <v>31</v>
      </c>
      <c r="B31" s="866" t="s">
        <v>171</v>
      </c>
      <c r="C31" s="866">
        <v>17.5</v>
      </c>
      <c r="D31" s="876" t="s">
        <v>146</v>
      </c>
      <c r="E31" s="876">
        <v>-1</v>
      </c>
      <c r="F31" s="877" t="s">
        <v>128</v>
      </c>
      <c r="G31" s="878">
        <v>420000</v>
      </c>
    </row>
    <row r="32" spans="1:7" s="65" customFormat="1" ht="24" customHeight="1" x14ac:dyDescent="0.25">
      <c r="A32" s="861">
        <v>32</v>
      </c>
      <c r="B32" s="866" t="s">
        <v>172</v>
      </c>
      <c r="C32" s="866">
        <v>14.8</v>
      </c>
      <c r="D32" s="876" t="s">
        <v>159</v>
      </c>
      <c r="E32" s="876">
        <v>-1</v>
      </c>
      <c r="F32" s="877" t="s">
        <v>128</v>
      </c>
      <c r="G32" s="878">
        <v>500000</v>
      </c>
    </row>
    <row r="33" spans="1:7" s="881" customFormat="1" ht="24" customHeight="1" x14ac:dyDescent="0.25">
      <c r="A33" s="861">
        <v>33</v>
      </c>
      <c r="B33" s="866" t="s">
        <v>415</v>
      </c>
      <c r="C33" s="866"/>
      <c r="D33" s="876" t="s">
        <v>146</v>
      </c>
      <c r="E33" s="876">
        <v>-1</v>
      </c>
      <c r="F33" s="877" t="s">
        <v>128</v>
      </c>
      <c r="G33" s="868">
        <v>420000</v>
      </c>
    </row>
    <row r="34" spans="1:7" s="881" customFormat="1" ht="24" customHeight="1" x14ac:dyDescent="0.25">
      <c r="A34" s="861">
        <v>34</v>
      </c>
      <c r="B34" s="948" t="s">
        <v>1651</v>
      </c>
      <c r="C34" s="869">
        <v>15.4</v>
      </c>
      <c r="D34" s="945" t="s">
        <v>133</v>
      </c>
      <c r="E34" s="941">
        <v>-2</v>
      </c>
      <c r="F34" s="941"/>
      <c r="G34" s="943">
        <v>700000</v>
      </c>
    </row>
    <row r="35" spans="1:7" s="881" customFormat="1" ht="24" customHeight="1" x14ac:dyDescent="0.25">
      <c r="A35" s="861">
        <v>35</v>
      </c>
      <c r="B35" s="949"/>
      <c r="C35" s="882">
        <v>15.4</v>
      </c>
      <c r="D35" s="946"/>
      <c r="E35" s="942"/>
      <c r="F35" s="942"/>
      <c r="G35" s="944"/>
    </row>
    <row r="36" spans="1:7" s="65" customFormat="1" ht="24" customHeight="1" x14ac:dyDescent="0.25">
      <c r="A36" s="861">
        <v>36</v>
      </c>
      <c r="B36" s="948" t="s">
        <v>1652</v>
      </c>
      <c r="C36" s="866">
        <v>16.100000000000001</v>
      </c>
      <c r="D36" s="938" t="s">
        <v>133</v>
      </c>
      <c r="E36" s="938">
        <v>-2</v>
      </c>
      <c r="F36" s="936" t="s">
        <v>128</v>
      </c>
      <c r="G36" s="943">
        <v>700000</v>
      </c>
    </row>
    <row r="37" spans="1:7" s="65" customFormat="1" ht="24" customHeight="1" x14ac:dyDescent="0.25">
      <c r="A37" s="861">
        <v>37</v>
      </c>
      <c r="B37" s="949"/>
      <c r="C37" s="869">
        <v>16.100000000000001</v>
      </c>
      <c r="D37" s="945"/>
      <c r="E37" s="945"/>
      <c r="F37" s="939"/>
      <c r="G37" s="944"/>
    </row>
    <row r="38" spans="1:7" s="65" customFormat="1" ht="24" customHeight="1" x14ac:dyDescent="0.25">
      <c r="A38" s="861">
        <v>38</v>
      </c>
      <c r="B38" s="948" t="s">
        <v>1653</v>
      </c>
      <c r="C38" s="866">
        <v>13.6</v>
      </c>
      <c r="D38" s="938" t="s">
        <v>133</v>
      </c>
      <c r="E38" s="938">
        <v>-2</v>
      </c>
      <c r="F38" s="936" t="s">
        <v>128</v>
      </c>
      <c r="G38" s="937">
        <v>700000</v>
      </c>
    </row>
    <row r="39" spans="1:7" s="65" customFormat="1" ht="24" customHeight="1" x14ac:dyDescent="0.25">
      <c r="A39" s="861">
        <v>39</v>
      </c>
      <c r="B39" s="949"/>
      <c r="C39" s="866">
        <v>13.6</v>
      </c>
      <c r="D39" s="938"/>
      <c r="E39" s="938"/>
      <c r="F39" s="936"/>
      <c r="G39" s="937"/>
    </row>
    <row r="40" spans="1:7" s="65" customFormat="1" ht="24" customHeight="1" x14ac:dyDescent="0.25">
      <c r="A40" s="861">
        <v>44</v>
      </c>
      <c r="B40" s="948" t="s">
        <v>1654</v>
      </c>
      <c r="C40" s="866">
        <v>15.5</v>
      </c>
      <c r="D40" s="938" t="s">
        <v>127</v>
      </c>
      <c r="E40" s="938">
        <v>-2</v>
      </c>
      <c r="F40" s="939" t="s">
        <v>143</v>
      </c>
      <c r="G40" s="937">
        <v>720000</v>
      </c>
    </row>
    <row r="41" spans="1:7" s="65" customFormat="1" ht="24" customHeight="1" x14ac:dyDescent="0.25">
      <c r="A41" s="861">
        <v>45</v>
      </c>
      <c r="B41" s="949"/>
      <c r="C41" s="866">
        <v>15.5</v>
      </c>
      <c r="D41" s="938"/>
      <c r="E41" s="938"/>
      <c r="F41" s="940"/>
      <c r="G41" s="937"/>
    </row>
    <row r="42" spans="1:7" s="65" customFormat="1" ht="24" customHeight="1" x14ac:dyDescent="0.25">
      <c r="A42" s="861">
        <v>59</v>
      </c>
      <c r="B42" s="866" t="s">
        <v>139</v>
      </c>
      <c r="C42" s="866">
        <v>13.2</v>
      </c>
      <c r="D42" s="876" t="s">
        <v>142</v>
      </c>
      <c r="E42" s="876">
        <v>-2</v>
      </c>
      <c r="F42" s="877" t="s">
        <v>128</v>
      </c>
      <c r="G42" s="878">
        <v>400000</v>
      </c>
    </row>
    <row r="43" spans="1:7" s="65" customFormat="1" ht="24" customHeight="1" x14ac:dyDescent="0.25">
      <c r="A43" s="861">
        <v>60</v>
      </c>
      <c r="B43" s="866" t="s">
        <v>140</v>
      </c>
      <c r="C43" s="866">
        <v>13.3</v>
      </c>
      <c r="D43" s="876" t="s">
        <v>142</v>
      </c>
      <c r="E43" s="876">
        <v>-2</v>
      </c>
      <c r="F43" s="877" t="s">
        <v>128</v>
      </c>
      <c r="G43" s="878">
        <v>400000</v>
      </c>
    </row>
    <row r="44" spans="1:7" hidden="1" x14ac:dyDescent="0.25">
      <c r="A44" s="865">
        <v>65</v>
      </c>
      <c r="B44" s="892" t="s">
        <v>148</v>
      </c>
      <c r="C44" s="892">
        <v>16</v>
      </c>
      <c r="D44" s="870" t="s">
        <v>146</v>
      </c>
      <c r="E44" s="870">
        <v>-2</v>
      </c>
      <c r="F44" s="871" t="s">
        <v>128</v>
      </c>
      <c r="G44" s="867">
        <v>420000</v>
      </c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</sheetData>
  <autoFilter ref="A2:G44"/>
  <mergeCells count="60">
    <mergeCell ref="B21:B22"/>
    <mergeCell ref="B23:B24"/>
    <mergeCell ref="B25:B26"/>
    <mergeCell ref="B3:B4"/>
    <mergeCell ref="B5:B6"/>
    <mergeCell ref="B7:B8"/>
    <mergeCell ref="B9:B10"/>
    <mergeCell ref="B11:B12"/>
    <mergeCell ref="D23:D24"/>
    <mergeCell ref="E23:E24"/>
    <mergeCell ref="D34:D35"/>
    <mergeCell ref="E34:E35"/>
    <mergeCell ref="B40:B41"/>
    <mergeCell ref="B34:B35"/>
    <mergeCell ref="B36:B37"/>
    <mergeCell ref="B38:B39"/>
    <mergeCell ref="E38:E39"/>
    <mergeCell ref="G3:G4"/>
    <mergeCell ref="D3:D4"/>
    <mergeCell ref="E3:E4"/>
    <mergeCell ref="D21:D22"/>
    <mergeCell ref="E21:E22"/>
    <mergeCell ref="D5:D6"/>
    <mergeCell ref="E5:E6"/>
    <mergeCell ref="F3:F4"/>
    <mergeCell ref="D7:D8"/>
    <mergeCell ref="E7:E8"/>
    <mergeCell ref="F7:F8"/>
    <mergeCell ref="D11:D12"/>
    <mergeCell ref="E11:E12"/>
    <mergeCell ref="F11:F12"/>
    <mergeCell ref="D9:D10"/>
    <mergeCell ref="E9:E10"/>
    <mergeCell ref="F9:F10"/>
    <mergeCell ref="F5:F6"/>
    <mergeCell ref="G5:G6"/>
    <mergeCell ref="G21:G22"/>
    <mergeCell ref="G11:G12"/>
    <mergeCell ref="G7:G8"/>
    <mergeCell ref="G9:G10"/>
    <mergeCell ref="F23:F24"/>
    <mergeCell ref="G23:G24"/>
    <mergeCell ref="F21:F22"/>
    <mergeCell ref="F25:F26"/>
    <mergeCell ref="G25:G26"/>
    <mergeCell ref="F34:F35"/>
    <mergeCell ref="G34:G35"/>
    <mergeCell ref="D25:D26"/>
    <mergeCell ref="E25:E26"/>
    <mergeCell ref="F36:F37"/>
    <mergeCell ref="G36:G37"/>
    <mergeCell ref="D36:D37"/>
    <mergeCell ref="E36:E37"/>
    <mergeCell ref="F38:F39"/>
    <mergeCell ref="G38:G39"/>
    <mergeCell ref="D40:D41"/>
    <mergeCell ref="E40:E41"/>
    <mergeCell ref="F40:F41"/>
    <mergeCell ref="G40:G41"/>
    <mergeCell ref="D38:D39"/>
  </mergeCells>
  <conditionalFormatting sqref="G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 G38 G36 G42:G44 G3:G3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zoomScaleNormal="100" zoomScaleSheetLayoutView="100" workbookViewId="0">
      <selection activeCell="A85" sqref="A85:XFD85"/>
    </sheetView>
  </sheetViews>
  <sheetFormatPr defaultColWidth="9.140625" defaultRowHeight="15" x14ac:dyDescent="0.25"/>
  <cols>
    <col min="1" max="1" width="9.5703125" style="75" customWidth="1"/>
    <col min="2" max="2" width="18.28515625" style="77" customWidth="1"/>
    <col min="3" max="3" width="14.28515625" style="75" customWidth="1"/>
    <col min="4" max="4" width="21.7109375" style="75" customWidth="1"/>
    <col min="5" max="5" width="16.5703125" style="75" customWidth="1"/>
    <col min="6" max="6" width="29" style="75" customWidth="1"/>
    <col min="7" max="8" width="9.140625" style="75"/>
    <col min="9" max="9" width="11.5703125" style="75" customWidth="1"/>
    <col min="10" max="10" width="16" style="75" customWidth="1"/>
    <col min="11" max="11" width="11.140625" style="76" customWidth="1"/>
    <col min="12" max="12" width="12.28515625" style="75" customWidth="1"/>
    <col min="13" max="16384" width="9.140625" style="75"/>
  </cols>
  <sheetData>
    <row r="1" spans="1:12" s="134" customFormat="1" ht="12.75" customHeight="1" x14ac:dyDescent="0.2">
      <c r="A1" s="968" t="s">
        <v>174</v>
      </c>
      <c r="B1" s="970" t="s">
        <v>326</v>
      </c>
      <c r="C1" s="971" t="s">
        <v>325</v>
      </c>
      <c r="D1" s="973" t="s">
        <v>324</v>
      </c>
      <c r="E1" s="966" t="s">
        <v>323</v>
      </c>
      <c r="F1" s="966" t="s">
        <v>7</v>
      </c>
      <c r="G1" s="962" t="s">
        <v>180</v>
      </c>
      <c r="H1" s="962" t="s">
        <v>112</v>
      </c>
      <c r="I1" s="964" t="s">
        <v>322</v>
      </c>
      <c r="J1" s="952" t="s">
        <v>321</v>
      </c>
      <c r="K1" s="956" t="s">
        <v>114</v>
      </c>
      <c r="L1" s="954" t="s">
        <v>320</v>
      </c>
    </row>
    <row r="2" spans="1:12" s="134" customFormat="1" ht="24" customHeight="1" x14ac:dyDescent="0.2">
      <c r="A2" s="969"/>
      <c r="B2" s="970"/>
      <c r="C2" s="972"/>
      <c r="D2" s="974"/>
      <c r="E2" s="967"/>
      <c r="F2" s="967"/>
      <c r="G2" s="963"/>
      <c r="H2" s="963"/>
      <c r="I2" s="965"/>
      <c r="J2" s="953"/>
      <c r="K2" s="957"/>
      <c r="L2" s="955"/>
    </row>
    <row r="3" spans="1:12" ht="30" customHeight="1" x14ac:dyDescent="0.25">
      <c r="A3" s="112">
        <v>1</v>
      </c>
      <c r="B3" s="128" t="s">
        <v>204</v>
      </c>
      <c r="C3" s="117" t="s">
        <v>28</v>
      </c>
      <c r="D3" s="111"/>
      <c r="E3" s="110"/>
      <c r="F3" s="109"/>
      <c r="G3" s="108">
        <v>1</v>
      </c>
      <c r="H3" s="108">
        <v>-1</v>
      </c>
      <c r="I3" s="95">
        <v>740000</v>
      </c>
      <c r="J3" s="107"/>
      <c r="K3" s="106">
        <v>0.01</v>
      </c>
      <c r="L3" s="105"/>
    </row>
    <row r="4" spans="1:12" ht="30" customHeight="1" x14ac:dyDescent="0.25">
      <c r="A4" s="84">
        <v>2</v>
      </c>
      <c r="B4" s="81"/>
      <c r="C4" s="92" t="s">
        <v>30</v>
      </c>
      <c r="D4" s="83">
        <v>42404</v>
      </c>
      <c r="E4" s="82" t="s">
        <v>185</v>
      </c>
      <c r="F4" s="77" t="s">
        <v>319</v>
      </c>
      <c r="G4" s="81">
        <v>2</v>
      </c>
      <c r="H4" s="81">
        <v>-1</v>
      </c>
      <c r="I4" s="95">
        <v>740000</v>
      </c>
      <c r="J4" s="116"/>
      <c r="K4" s="115"/>
      <c r="L4" s="94"/>
    </row>
    <row r="5" spans="1:12" ht="15" customHeight="1" x14ac:dyDescent="0.25">
      <c r="A5" s="84">
        <v>3</v>
      </c>
      <c r="B5" s="81"/>
      <c r="C5" s="92" t="s">
        <v>30</v>
      </c>
      <c r="D5" s="83">
        <v>42401</v>
      </c>
      <c r="E5" s="82" t="s">
        <v>187</v>
      </c>
      <c r="F5" s="77" t="s">
        <v>318</v>
      </c>
      <c r="G5" s="81">
        <v>3</v>
      </c>
      <c r="H5" s="81">
        <v>-1</v>
      </c>
      <c r="I5" s="95">
        <v>740000</v>
      </c>
      <c r="J5" s="116"/>
      <c r="K5" s="115"/>
      <c r="L5" s="94"/>
    </row>
    <row r="6" spans="1:12" ht="15" customHeight="1" x14ac:dyDescent="0.25">
      <c r="A6" s="104">
        <v>4</v>
      </c>
      <c r="B6" s="81"/>
      <c r="C6" s="92" t="s">
        <v>30</v>
      </c>
      <c r="D6" s="103">
        <v>42046</v>
      </c>
      <c r="E6" s="102" t="s">
        <v>49</v>
      </c>
      <c r="F6" s="101" t="s">
        <v>317</v>
      </c>
      <c r="G6" s="100">
        <v>4</v>
      </c>
      <c r="H6" s="100">
        <v>-1</v>
      </c>
      <c r="I6" s="95">
        <v>740000</v>
      </c>
      <c r="J6" s="99"/>
      <c r="K6" s="98"/>
      <c r="L6" s="97"/>
    </row>
    <row r="7" spans="1:12" ht="15" customHeight="1" x14ac:dyDescent="0.25">
      <c r="A7" s="84">
        <v>5</v>
      </c>
      <c r="C7" s="92" t="s">
        <v>30</v>
      </c>
      <c r="D7" s="83"/>
      <c r="E7" s="82" t="s">
        <v>184</v>
      </c>
      <c r="F7" s="84" t="s">
        <v>316</v>
      </c>
      <c r="G7" s="81">
        <v>5</v>
      </c>
      <c r="H7" s="81">
        <v>-1</v>
      </c>
      <c r="I7" s="95">
        <v>500000</v>
      </c>
      <c r="J7" s="79"/>
      <c r="K7" s="78"/>
      <c r="L7" s="94"/>
    </row>
    <row r="8" spans="1:12" ht="15" customHeight="1" x14ac:dyDescent="0.25">
      <c r="A8" s="112">
        <v>6</v>
      </c>
      <c r="B8" s="81"/>
      <c r="C8" s="92" t="s">
        <v>30</v>
      </c>
      <c r="D8" s="111">
        <v>42163</v>
      </c>
      <c r="E8" s="110" t="s">
        <v>184</v>
      </c>
      <c r="F8" s="109" t="s">
        <v>315</v>
      </c>
      <c r="G8" s="108">
        <v>6</v>
      </c>
      <c r="H8" s="108">
        <v>-1</v>
      </c>
      <c r="I8" s="95">
        <v>720000</v>
      </c>
      <c r="J8" s="107"/>
      <c r="K8" s="106"/>
      <c r="L8" s="105"/>
    </row>
    <row r="9" spans="1:12" ht="15" customHeight="1" x14ac:dyDescent="0.25">
      <c r="A9" s="84">
        <v>7</v>
      </c>
      <c r="B9" s="81"/>
      <c r="C9" s="92" t="s">
        <v>30</v>
      </c>
      <c r="D9" s="83">
        <v>42093</v>
      </c>
      <c r="E9" s="82" t="s">
        <v>187</v>
      </c>
      <c r="F9" s="77" t="s">
        <v>314</v>
      </c>
      <c r="G9" s="81">
        <v>7</v>
      </c>
      <c r="H9" s="81">
        <v>-1</v>
      </c>
      <c r="I9" s="95">
        <v>720000</v>
      </c>
      <c r="J9" s="116"/>
      <c r="K9" s="115"/>
      <c r="L9" s="94"/>
    </row>
    <row r="10" spans="1:12" ht="15" customHeight="1" x14ac:dyDescent="0.25">
      <c r="A10" s="84">
        <v>8</v>
      </c>
      <c r="B10" s="81"/>
      <c r="C10" s="92" t="s">
        <v>30</v>
      </c>
      <c r="D10" s="83">
        <v>41920</v>
      </c>
      <c r="E10" s="82" t="s">
        <v>101</v>
      </c>
      <c r="F10" s="77" t="s">
        <v>191</v>
      </c>
      <c r="G10" s="81">
        <v>8</v>
      </c>
      <c r="H10" s="81">
        <v>-1</v>
      </c>
      <c r="I10" s="95">
        <v>720000</v>
      </c>
      <c r="J10" s="116"/>
      <c r="K10" s="115"/>
      <c r="L10" s="77"/>
    </row>
    <row r="11" spans="1:12" ht="15" customHeight="1" x14ac:dyDescent="0.25">
      <c r="A11" s="104">
        <v>9</v>
      </c>
      <c r="B11" s="81"/>
      <c r="C11" s="92" t="s">
        <v>30</v>
      </c>
      <c r="D11" s="103">
        <v>41978</v>
      </c>
      <c r="E11" s="102" t="s">
        <v>187</v>
      </c>
      <c r="F11" s="101" t="s">
        <v>313</v>
      </c>
      <c r="G11" s="100">
        <v>9</v>
      </c>
      <c r="H11" s="100">
        <v>-1</v>
      </c>
      <c r="I11" s="113">
        <v>1000000</v>
      </c>
      <c r="J11" s="99"/>
      <c r="K11" s="98"/>
      <c r="L11" s="101"/>
    </row>
    <row r="12" spans="1:12" ht="15" customHeight="1" x14ac:dyDescent="0.25">
      <c r="A12" s="84">
        <v>10</v>
      </c>
      <c r="B12" s="81" t="s">
        <v>204</v>
      </c>
      <c r="C12" s="92" t="s">
        <v>30</v>
      </c>
      <c r="D12" s="83">
        <v>42578</v>
      </c>
      <c r="E12" s="82" t="s">
        <v>187</v>
      </c>
      <c r="F12" s="133" t="s">
        <v>312</v>
      </c>
      <c r="G12" s="81">
        <v>10</v>
      </c>
      <c r="H12" s="81">
        <v>-1</v>
      </c>
      <c r="I12" s="80">
        <v>760000</v>
      </c>
      <c r="J12" s="79"/>
      <c r="K12" s="78"/>
      <c r="L12" s="94"/>
    </row>
    <row r="13" spans="1:12" ht="15" customHeight="1" x14ac:dyDescent="0.25">
      <c r="A13" s="112">
        <v>11</v>
      </c>
      <c r="B13" s="81"/>
      <c r="C13" s="92" t="s">
        <v>30</v>
      </c>
      <c r="D13" s="111">
        <v>42026</v>
      </c>
      <c r="E13" s="110" t="s">
        <v>187</v>
      </c>
      <c r="F13" s="109" t="s">
        <v>295</v>
      </c>
      <c r="G13" s="108">
        <v>11</v>
      </c>
      <c r="H13" s="108">
        <v>-1</v>
      </c>
      <c r="I13" s="95">
        <v>750000</v>
      </c>
      <c r="J13" s="107"/>
      <c r="K13" s="106"/>
      <c r="L13" s="105"/>
    </row>
    <row r="14" spans="1:12" ht="15" customHeight="1" x14ac:dyDescent="0.25">
      <c r="A14" s="104">
        <v>12</v>
      </c>
      <c r="B14" s="81" t="s">
        <v>1284</v>
      </c>
      <c r="C14" s="92" t="s">
        <v>30</v>
      </c>
      <c r="D14" s="103"/>
      <c r="E14" s="102"/>
      <c r="F14" s="101" t="s">
        <v>1284</v>
      </c>
      <c r="G14" s="100">
        <v>12</v>
      </c>
      <c r="H14" s="100">
        <v>-1</v>
      </c>
      <c r="I14" s="95">
        <v>750000</v>
      </c>
      <c r="J14" s="99"/>
      <c r="K14" s="106">
        <v>0.01</v>
      </c>
      <c r="L14" s="97"/>
    </row>
    <row r="15" spans="1:12" ht="15" customHeight="1" x14ac:dyDescent="0.25">
      <c r="A15" s="84">
        <v>13</v>
      </c>
      <c r="B15" s="81"/>
      <c r="C15" s="92" t="s">
        <v>30</v>
      </c>
      <c r="D15" s="83">
        <v>42507</v>
      </c>
      <c r="E15" s="82" t="s">
        <v>184</v>
      </c>
      <c r="F15" s="77" t="s">
        <v>311</v>
      </c>
      <c r="G15" s="81">
        <v>13</v>
      </c>
      <c r="H15" s="81">
        <v>-1</v>
      </c>
      <c r="I15" s="95">
        <v>750000</v>
      </c>
      <c r="J15" s="79"/>
      <c r="K15" s="78"/>
      <c r="L15" s="94"/>
    </row>
    <row r="16" spans="1:12" ht="15" customHeight="1" x14ac:dyDescent="0.25">
      <c r="A16" s="112">
        <v>14</v>
      </c>
      <c r="B16" s="81"/>
      <c r="C16" s="92" t="s">
        <v>30</v>
      </c>
      <c r="D16" s="111">
        <v>42136</v>
      </c>
      <c r="E16" s="110" t="s">
        <v>184</v>
      </c>
      <c r="F16" s="109" t="s">
        <v>199</v>
      </c>
      <c r="G16" s="108">
        <v>14</v>
      </c>
      <c r="H16" s="108">
        <v>-1</v>
      </c>
      <c r="I16" s="95">
        <v>750000</v>
      </c>
      <c r="J16" s="107"/>
      <c r="K16" s="106"/>
      <c r="L16" s="105"/>
    </row>
    <row r="17" spans="1:12" ht="15" customHeight="1" x14ac:dyDescent="0.25">
      <c r="A17" s="84">
        <v>15</v>
      </c>
      <c r="B17" s="81"/>
      <c r="C17" s="92" t="s">
        <v>30</v>
      </c>
      <c r="D17" s="83">
        <v>42149</v>
      </c>
      <c r="E17" s="82" t="s">
        <v>184</v>
      </c>
      <c r="F17" s="77" t="s">
        <v>311</v>
      </c>
      <c r="G17" s="81">
        <v>15</v>
      </c>
      <c r="H17" s="81">
        <v>-1</v>
      </c>
      <c r="I17" s="95">
        <v>750000</v>
      </c>
      <c r="J17" s="116"/>
      <c r="K17" s="115"/>
      <c r="L17" s="94"/>
    </row>
    <row r="18" spans="1:12" ht="15" customHeight="1" x14ac:dyDescent="0.25">
      <c r="A18" s="84">
        <v>16</v>
      </c>
      <c r="B18" s="81"/>
      <c r="C18" s="92" t="s">
        <v>30</v>
      </c>
      <c r="D18" s="83">
        <v>42187</v>
      </c>
      <c r="E18" s="82" t="s">
        <v>187</v>
      </c>
      <c r="F18" s="77" t="s">
        <v>310</v>
      </c>
      <c r="G18" s="81">
        <v>16</v>
      </c>
      <c r="H18" s="81">
        <v>-1</v>
      </c>
      <c r="I18" s="95">
        <v>750000</v>
      </c>
      <c r="J18" s="116"/>
      <c r="K18" s="115"/>
      <c r="L18" s="94"/>
    </row>
    <row r="19" spans="1:12" ht="15" customHeight="1" x14ac:dyDescent="0.25">
      <c r="A19" s="84">
        <v>17</v>
      </c>
      <c r="B19" s="81"/>
      <c r="C19" s="92" t="s">
        <v>30</v>
      </c>
      <c r="D19" s="83">
        <v>42031</v>
      </c>
      <c r="E19" s="82" t="s">
        <v>187</v>
      </c>
      <c r="F19" s="77" t="s">
        <v>309</v>
      </c>
      <c r="G19" s="81">
        <v>17</v>
      </c>
      <c r="H19" s="81">
        <v>-1</v>
      </c>
      <c r="I19" s="80">
        <v>700000</v>
      </c>
      <c r="J19" s="116"/>
      <c r="K19" s="115"/>
      <c r="L19" s="94"/>
    </row>
    <row r="20" spans="1:12" ht="15" customHeight="1" x14ac:dyDescent="0.25">
      <c r="A20" s="84">
        <v>18</v>
      </c>
      <c r="B20" s="81"/>
      <c r="C20" s="92" t="s">
        <v>30</v>
      </c>
      <c r="D20" s="83">
        <v>42026</v>
      </c>
      <c r="E20" s="82" t="s">
        <v>187</v>
      </c>
      <c r="F20" s="77" t="s">
        <v>189</v>
      </c>
      <c r="G20" s="81">
        <v>18</v>
      </c>
      <c r="H20" s="81">
        <v>-1</v>
      </c>
      <c r="I20" s="80">
        <v>700000</v>
      </c>
      <c r="J20" s="116"/>
      <c r="K20" s="115"/>
      <c r="L20" s="94"/>
    </row>
    <row r="21" spans="1:12" ht="14.25" customHeight="1" x14ac:dyDescent="0.25">
      <c r="A21" s="84">
        <v>19</v>
      </c>
      <c r="B21" s="81"/>
      <c r="C21" s="92" t="s">
        <v>30</v>
      </c>
      <c r="D21" s="83">
        <v>41991</v>
      </c>
      <c r="E21" s="82" t="s">
        <v>184</v>
      </c>
      <c r="F21" s="77" t="s">
        <v>305</v>
      </c>
      <c r="G21" s="81">
        <v>19</v>
      </c>
      <c r="H21" s="81">
        <v>-1</v>
      </c>
      <c r="I21" s="80">
        <v>700000</v>
      </c>
      <c r="J21" s="116"/>
      <c r="K21" s="115"/>
      <c r="L21" s="77"/>
    </row>
    <row r="22" spans="1:12" ht="15" customHeight="1" x14ac:dyDescent="0.25">
      <c r="A22" s="84">
        <v>20</v>
      </c>
      <c r="B22" s="81"/>
      <c r="C22" s="92" t="s">
        <v>30</v>
      </c>
      <c r="D22" s="83"/>
      <c r="E22" s="122" t="s">
        <v>187</v>
      </c>
      <c r="F22" s="77" t="s">
        <v>308</v>
      </c>
      <c r="G22" s="81">
        <v>20</v>
      </c>
      <c r="H22" s="81">
        <v>-1</v>
      </c>
      <c r="I22" s="80">
        <v>600000</v>
      </c>
      <c r="J22" s="116"/>
      <c r="K22" s="115"/>
      <c r="L22" s="94"/>
    </row>
    <row r="23" spans="1:12" ht="30" customHeight="1" x14ac:dyDescent="0.25">
      <c r="A23" s="84">
        <v>21</v>
      </c>
      <c r="B23" s="81"/>
      <c r="C23" s="92" t="s">
        <v>30</v>
      </c>
      <c r="D23" s="83">
        <v>41997</v>
      </c>
      <c r="E23" s="82" t="s">
        <v>184</v>
      </c>
      <c r="F23" s="77" t="s">
        <v>202</v>
      </c>
      <c r="G23" s="81">
        <v>21</v>
      </c>
      <c r="H23" s="81">
        <v>-1</v>
      </c>
      <c r="I23" s="80">
        <v>750000</v>
      </c>
      <c r="J23" s="116"/>
      <c r="K23" s="115"/>
      <c r="L23" s="94"/>
    </row>
    <row r="24" spans="1:12" ht="15" customHeight="1" x14ac:dyDescent="0.25">
      <c r="A24" s="84">
        <v>22</v>
      </c>
      <c r="B24" s="81" t="s">
        <v>204</v>
      </c>
      <c r="C24" s="92" t="s">
        <v>30</v>
      </c>
      <c r="D24" s="83">
        <v>42916</v>
      </c>
      <c r="E24" s="82" t="s">
        <v>31</v>
      </c>
      <c r="F24" s="75" t="s">
        <v>307</v>
      </c>
      <c r="G24" s="96">
        <v>22</v>
      </c>
      <c r="H24" s="81">
        <v>-1</v>
      </c>
      <c r="I24" s="80">
        <v>700000</v>
      </c>
      <c r="J24" s="116"/>
      <c r="K24" s="115" t="s">
        <v>306</v>
      </c>
      <c r="L24" s="94"/>
    </row>
    <row r="25" spans="1:12" ht="15" customHeight="1" x14ac:dyDescent="0.25">
      <c r="A25" s="84">
        <v>23</v>
      </c>
      <c r="B25" s="81" t="s">
        <v>204</v>
      </c>
      <c r="C25" s="92" t="s">
        <v>30</v>
      </c>
      <c r="D25" s="132"/>
      <c r="E25" s="131" t="s">
        <v>1548</v>
      </c>
      <c r="F25" s="77" t="s">
        <v>190</v>
      </c>
      <c r="G25" s="81">
        <v>23</v>
      </c>
      <c r="H25" s="81">
        <v>-1</v>
      </c>
      <c r="I25" s="80">
        <v>750000</v>
      </c>
      <c r="J25" s="116"/>
      <c r="K25" s="106">
        <v>0.01</v>
      </c>
      <c r="L25" s="77"/>
    </row>
    <row r="26" spans="1:12" ht="15" customHeight="1" x14ac:dyDescent="0.25">
      <c r="A26" s="84">
        <v>24</v>
      </c>
      <c r="B26" s="81"/>
      <c r="C26" s="92" t="s">
        <v>30</v>
      </c>
      <c r="D26" s="120">
        <v>41834</v>
      </c>
      <c r="E26" s="119" t="s">
        <v>192</v>
      </c>
      <c r="F26" s="81" t="s">
        <v>195</v>
      </c>
      <c r="G26" s="81">
        <v>24</v>
      </c>
      <c r="H26" s="81">
        <v>-1</v>
      </c>
      <c r="I26" s="80">
        <v>1000000</v>
      </c>
      <c r="J26" s="116"/>
      <c r="K26" s="115"/>
      <c r="L26" s="77"/>
    </row>
    <row r="27" spans="1:12" ht="15" customHeight="1" x14ac:dyDescent="0.25">
      <c r="A27" s="104">
        <v>25</v>
      </c>
      <c r="B27" s="81" t="s">
        <v>204</v>
      </c>
      <c r="C27" s="92" t="s">
        <v>30</v>
      </c>
      <c r="D27" s="103"/>
      <c r="E27" s="122" t="s">
        <v>184</v>
      </c>
      <c r="F27" s="101" t="s">
        <v>304</v>
      </c>
      <c r="G27" s="100">
        <v>25</v>
      </c>
      <c r="H27" s="100">
        <v>-1</v>
      </c>
      <c r="I27" s="113">
        <v>740000</v>
      </c>
      <c r="J27" s="99"/>
      <c r="K27" s="98"/>
      <c r="L27" s="97"/>
    </row>
    <row r="28" spans="1:12" ht="15" customHeight="1" x14ac:dyDescent="0.25">
      <c r="A28" s="130">
        <v>26</v>
      </c>
      <c r="B28" s="128" t="s">
        <v>204</v>
      </c>
      <c r="C28" s="92" t="s">
        <v>30</v>
      </c>
      <c r="D28" s="129">
        <v>42628</v>
      </c>
      <c r="E28" s="82" t="s">
        <v>31</v>
      </c>
      <c r="F28" s="77" t="s">
        <v>196</v>
      </c>
      <c r="G28" s="128">
        <v>26</v>
      </c>
      <c r="H28" s="128">
        <v>-1</v>
      </c>
      <c r="I28" s="127">
        <v>750000</v>
      </c>
      <c r="J28" s="126"/>
      <c r="K28" s="125"/>
      <c r="L28" s="124"/>
    </row>
    <row r="29" spans="1:12" ht="15" customHeight="1" x14ac:dyDescent="0.25">
      <c r="A29" s="112">
        <v>27</v>
      </c>
      <c r="B29" s="81"/>
      <c r="C29" s="92" t="s">
        <v>30</v>
      </c>
      <c r="D29" s="111">
        <v>42026</v>
      </c>
      <c r="E29" s="110" t="s">
        <v>187</v>
      </c>
      <c r="F29" s="109" t="s">
        <v>295</v>
      </c>
      <c r="G29" s="108">
        <v>27</v>
      </c>
      <c r="H29" s="108">
        <v>-1</v>
      </c>
      <c r="I29" s="80">
        <v>750000</v>
      </c>
      <c r="J29" s="107"/>
      <c r="K29" s="106"/>
      <c r="L29" s="105"/>
    </row>
    <row r="30" spans="1:12" ht="15" customHeight="1" x14ac:dyDescent="0.25">
      <c r="A30" s="84">
        <v>28</v>
      </c>
      <c r="B30" s="81"/>
      <c r="C30" s="92" t="s">
        <v>30</v>
      </c>
      <c r="D30" s="83">
        <v>42536</v>
      </c>
      <c r="E30" s="82" t="s">
        <v>184</v>
      </c>
      <c r="F30" s="77" t="s">
        <v>303</v>
      </c>
      <c r="G30" s="81">
        <v>28</v>
      </c>
      <c r="H30" s="81">
        <v>-1</v>
      </c>
      <c r="I30" s="80">
        <v>750000</v>
      </c>
      <c r="J30" s="116"/>
      <c r="K30" s="115"/>
      <c r="L30" s="94"/>
    </row>
    <row r="31" spans="1:12" ht="15" customHeight="1" x14ac:dyDescent="0.25">
      <c r="A31" s="84">
        <v>29</v>
      </c>
      <c r="B31" s="81"/>
      <c r="C31" s="92" t="s">
        <v>30</v>
      </c>
      <c r="D31" s="83">
        <v>42201</v>
      </c>
      <c r="E31" s="82" t="s">
        <v>184</v>
      </c>
      <c r="F31" s="77" t="s">
        <v>302</v>
      </c>
      <c r="G31" s="81">
        <v>29</v>
      </c>
      <c r="H31" s="81">
        <v>-1</v>
      </c>
      <c r="I31" s="80">
        <v>750000</v>
      </c>
      <c r="J31" s="116"/>
      <c r="K31" s="115"/>
      <c r="L31" s="94"/>
    </row>
    <row r="32" spans="1:12" ht="30" customHeight="1" x14ac:dyDescent="0.25">
      <c r="A32" s="104">
        <v>30</v>
      </c>
      <c r="B32" s="81"/>
      <c r="C32" s="92" t="s">
        <v>30</v>
      </c>
      <c r="D32" s="103">
        <v>42487</v>
      </c>
      <c r="E32" s="102" t="s">
        <v>49</v>
      </c>
      <c r="F32" s="101" t="s">
        <v>301</v>
      </c>
      <c r="G32" s="100">
        <v>30</v>
      </c>
      <c r="H32" s="100">
        <v>-1</v>
      </c>
      <c r="I32" s="80">
        <v>750000</v>
      </c>
      <c r="J32" s="99"/>
      <c r="K32" s="98"/>
      <c r="L32" s="97"/>
    </row>
    <row r="33" spans="1:12" ht="15" customHeight="1" x14ac:dyDescent="0.25">
      <c r="A33" s="84">
        <v>31</v>
      </c>
      <c r="B33" s="81" t="s">
        <v>204</v>
      </c>
      <c r="C33" s="92" t="s">
        <v>30</v>
      </c>
      <c r="D33" s="83">
        <v>42521</v>
      </c>
      <c r="E33" s="82" t="s">
        <v>184</v>
      </c>
      <c r="F33" s="77" t="s">
        <v>200</v>
      </c>
      <c r="G33" s="81">
        <v>31</v>
      </c>
      <c r="H33" s="81">
        <v>-1</v>
      </c>
      <c r="I33" s="80">
        <v>750000</v>
      </c>
      <c r="J33" s="79"/>
      <c r="K33" s="78"/>
      <c r="L33" s="94"/>
    </row>
    <row r="34" spans="1:12" ht="15" customHeight="1" x14ac:dyDescent="0.25">
      <c r="A34" s="112">
        <v>32</v>
      </c>
      <c r="B34" s="81"/>
      <c r="C34" s="92" t="s">
        <v>30</v>
      </c>
      <c r="D34" s="111">
        <v>42283</v>
      </c>
      <c r="E34" s="110" t="s">
        <v>184</v>
      </c>
      <c r="F34" s="109" t="s">
        <v>300</v>
      </c>
      <c r="G34" s="108">
        <v>32</v>
      </c>
      <c r="H34" s="108">
        <v>-1</v>
      </c>
      <c r="I34" s="80">
        <v>750000</v>
      </c>
      <c r="J34" s="107"/>
      <c r="K34" s="106"/>
      <c r="L34" s="105"/>
    </row>
    <row r="35" spans="1:12" ht="15" customHeight="1" x14ac:dyDescent="0.25">
      <c r="A35" s="84">
        <v>33</v>
      </c>
      <c r="B35" s="81"/>
      <c r="C35" s="92" t="s">
        <v>30</v>
      </c>
      <c r="D35" s="83">
        <v>42114</v>
      </c>
      <c r="E35" s="82" t="s">
        <v>187</v>
      </c>
      <c r="F35" s="77" t="s">
        <v>299</v>
      </c>
      <c r="G35" s="81">
        <v>33</v>
      </c>
      <c r="H35" s="81">
        <v>-1</v>
      </c>
      <c r="I35" s="80">
        <v>720000</v>
      </c>
      <c r="J35" s="116"/>
      <c r="K35" s="115"/>
      <c r="L35" s="94"/>
    </row>
    <row r="36" spans="1:12" ht="15" customHeight="1" x14ac:dyDescent="0.25">
      <c r="A36" s="84">
        <v>34</v>
      </c>
      <c r="B36" s="81"/>
      <c r="C36" s="92" t="s">
        <v>30</v>
      </c>
      <c r="D36" s="83">
        <v>41997</v>
      </c>
      <c r="E36" s="82" t="s">
        <v>184</v>
      </c>
      <c r="F36" s="77" t="s">
        <v>202</v>
      </c>
      <c r="G36" s="81">
        <v>34</v>
      </c>
      <c r="H36" s="81">
        <v>-1</v>
      </c>
      <c r="I36" s="80">
        <v>700000</v>
      </c>
      <c r="J36" s="116"/>
      <c r="K36" s="115"/>
      <c r="L36" s="94"/>
    </row>
    <row r="37" spans="1:12" ht="15" customHeight="1" x14ac:dyDescent="0.25">
      <c r="A37" s="84">
        <v>35</v>
      </c>
      <c r="B37" s="81"/>
      <c r="C37" s="92" t="s">
        <v>30</v>
      </c>
      <c r="D37" s="83">
        <v>42497</v>
      </c>
      <c r="E37" s="82" t="s">
        <v>49</v>
      </c>
      <c r="F37" s="123" t="s">
        <v>298</v>
      </c>
      <c r="G37" s="81">
        <v>35</v>
      </c>
      <c r="H37" s="81">
        <v>-1</v>
      </c>
      <c r="I37" s="80">
        <v>700000</v>
      </c>
      <c r="J37" s="116"/>
      <c r="K37" s="115"/>
      <c r="L37" s="94"/>
    </row>
    <row r="38" spans="1:12" ht="15" customHeight="1" x14ac:dyDescent="0.25">
      <c r="A38" s="84">
        <v>36</v>
      </c>
      <c r="B38" s="81"/>
      <c r="C38" s="92" t="s">
        <v>30</v>
      </c>
      <c r="D38" s="83">
        <v>41992</v>
      </c>
      <c r="E38" s="82" t="s">
        <v>187</v>
      </c>
      <c r="F38" s="77" t="s">
        <v>296</v>
      </c>
      <c r="G38" s="81">
        <v>36</v>
      </c>
      <c r="H38" s="81">
        <v>-1</v>
      </c>
      <c r="I38" s="80">
        <v>750000</v>
      </c>
      <c r="J38" s="116"/>
      <c r="K38" s="115"/>
      <c r="L38" s="77"/>
    </row>
    <row r="39" spans="1:12" ht="15" customHeight="1" x14ac:dyDescent="0.25">
      <c r="A39" s="84">
        <v>37</v>
      </c>
      <c r="B39" s="81"/>
      <c r="C39" s="92" t="s">
        <v>30</v>
      </c>
      <c r="D39" s="83"/>
      <c r="E39" s="82" t="s">
        <v>184</v>
      </c>
      <c r="F39" s="77" t="s">
        <v>205</v>
      </c>
      <c r="G39" s="81">
        <v>37</v>
      </c>
      <c r="H39" s="81">
        <v>-1</v>
      </c>
      <c r="I39" s="80">
        <v>500000</v>
      </c>
      <c r="J39" s="116"/>
      <c r="K39" s="115"/>
      <c r="L39" s="77"/>
    </row>
    <row r="40" spans="1:12" ht="15" customHeight="1" x14ac:dyDescent="0.25">
      <c r="A40" s="84">
        <v>38</v>
      </c>
      <c r="B40" s="81"/>
      <c r="C40" s="92" t="s">
        <v>30</v>
      </c>
      <c r="D40" s="83"/>
      <c r="E40" s="82"/>
      <c r="F40" s="77" t="s">
        <v>297</v>
      </c>
      <c r="G40" s="81">
        <v>38</v>
      </c>
      <c r="H40" s="81">
        <v>-1</v>
      </c>
      <c r="I40" s="80">
        <v>400000</v>
      </c>
      <c r="J40" s="116"/>
      <c r="K40" s="115"/>
      <c r="L40" s="94"/>
    </row>
    <row r="41" spans="1:12" ht="15" customHeight="1" x14ac:dyDescent="0.25">
      <c r="A41" s="84">
        <v>39</v>
      </c>
      <c r="B41" s="81"/>
      <c r="C41" s="92" t="s">
        <v>30</v>
      </c>
      <c r="D41" s="83">
        <v>41992</v>
      </c>
      <c r="E41" s="82" t="s">
        <v>187</v>
      </c>
      <c r="F41" s="77" t="s">
        <v>296</v>
      </c>
      <c r="G41" s="81">
        <v>39</v>
      </c>
      <c r="H41" s="81">
        <v>-1</v>
      </c>
      <c r="I41" s="80">
        <v>750000</v>
      </c>
      <c r="J41" s="116"/>
      <c r="K41" s="115"/>
      <c r="L41" s="77"/>
    </row>
    <row r="42" spans="1:12" ht="15" customHeight="1" x14ac:dyDescent="0.25">
      <c r="A42" s="84">
        <v>40</v>
      </c>
      <c r="B42" s="81"/>
      <c r="C42" s="92" t="s">
        <v>30</v>
      </c>
      <c r="D42" s="83"/>
      <c r="E42" s="82" t="s">
        <v>184</v>
      </c>
      <c r="F42" s="77" t="s">
        <v>205</v>
      </c>
      <c r="G42" s="81">
        <v>40</v>
      </c>
      <c r="H42" s="81">
        <v>-1</v>
      </c>
      <c r="I42" s="80">
        <v>500000</v>
      </c>
      <c r="J42" s="116"/>
      <c r="K42" s="115"/>
      <c r="L42" s="77"/>
    </row>
    <row r="43" spans="1:12" ht="15" customHeight="1" x14ac:dyDescent="0.25">
      <c r="A43" s="84">
        <v>41</v>
      </c>
      <c r="B43" s="81"/>
      <c r="C43" s="92" t="s">
        <v>30</v>
      </c>
      <c r="D43" s="83">
        <v>41920</v>
      </c>
      <c r="E43" s="82" t="s">
        <v>192</v>
      </c>
      <c r="F43" s="77" t="s">
        <v>193</v>
      </c>
      <c r="G43" s="81">
        <v>41</v>
      </c>
      <c r="H43" s="81">
        <v>-1</v>
      </c>
      <c r="I43" s="80">
        <v>740000</v>
      </c>
      <c r="J43" s="116"/>
      <c r="K43" s="115"/>
      <c r="L43" s="77"/>
    </row>
    <row r="44" spans="1:12" ht="15" customHeight="1" x14ac:dyDescent="0.25">
      <c r="A44" s="104">
        <v>42</v>
      </c>
      <c r="B44" s="81"/>
      <c r="C44" s="92" t="s">
        <v>30</v>
      </c>
      <c r="D44" s="103">
        <v>41920</v>
      </c>
      <c r="E44" s="102" t="s">
        <v>192</v>
      </c>
      <c r="F44" s="101" t="s">
        <v>193</v>
      </c>
      <c r="G44" s="100">
        <v>42</v>
      </c>
      <c r="H44" s="100">
        <v>-1</v>
      </c>
      <c r="I44" s="113">
        <v>700000</v>
      </c>
      <c r="J44" s="99"/>
      <c r="K44" s="98"/>
      <c r="L44" s="101"/>
    </row>
    <row r="45" spans="1:12" ht="15" customHeight="1" x14ac:dyDescent="0.25">
      <c r="A45" s="84">
        <v>43</v>
      </c>
      <c r="B45" s="81"/>
      <c r="C45" s="92" t="s">
        <v>30</v>
      </c>
      <c r="D45" s="83">
        <v>42586</v>
      </c>
      <c r="E45" s="82" t="s">
        <v>187</v>
      </c>
      <c r="F45" s="77" t="s">
        <v>295</v>
      </c>
      <c r="G45" s="81">
        <v>43</v>
      </c>
      <c r="H45" s="81">
        <v>-1</v>
      </c>
      <c r="I45" s="80">
        <v>760000</v>
      </c>
      <c r="J45" s="79"/>
      <c r="K45" s="78"/>
      <c r="L45" s="94" t="s">
        <v>244</v>
      </c>
    </row>
    <row r="46" spans="1:12" ht="15" customHeight="1" x14ac:dyDescent="0.25">
      <c r="A46" s="112">
        <v>44</v>
      </c>
      <c r="B46" s="81"/>
      <c r="C46" s="92" t="s">
        <v>30</v>
      </c>
      <c r="D46" s="111">
        <v>42501</v>
      </c>
      <c r="E46" s="110" t="s">
        <v>187</v>
      </c>
      <c r="F46" s="109" t="s">
        <v>294</v>
      </c>
      <c r="G46" s="108">
        <v>44</v>
      </c>
      <c r="H46" s="108">
        <v>-1</v>
      </c>
      <c r="I46" s="80">
        <v>760000</v>
      </c>
      <c r="J46" s="107"/>
      <c r="K46" s="106"/>
      <c r="L46" s="105"/>
    </row>
    <row r="47" spans="1:12" ht="15" customHeight="1" x14ac:dyDescent="0.25">
      <c r="A47" s="84">
        <v>45</v>
      </c>
      <c r="B47" s="81"/>
      <c r="C47" s="92" t="s">
        <v>30</v>
      </c>
      <c r="D47" s="83">
        <v>42501</v>
      </c>
      <c r="E47" s="82" t="s">
        <v>187</v>
      </c>
      <c r="F47" s="77" t="s">
        <v>293</v>
      </c>
      <c r="G47" s="81">
        <v>45</v>
      </c>
      <c r="H47" s="81">
        <v>-1</v>
      </c>
      <c r="I47" s="80">
        <v>760000</v>
      </c>
      <c r="J47" s="116"/>
      <c r="K47" s="115"/>
      <c r="L47" s="94"/>
    </row>
    <row r="48" spans="1:12" ht="15" customHeight="1" x14ac:dyDescent="0.25">
      <c r="A48" s="84">
        <v>46</v>
      </c>
      <c r="B48" s="81"/>
      <c r="C48" s="92" t="s">
        <v>30</v>
      </c>
      <c r="D48" s="83">
        <v>41920</v>
      </c>
      <c r="E48" s="82" t="s">
        <v>192</v>
      </c>
      <c r="F48" s="77" t="s">
        <v>193</v>
      </c>
      <c r="G48" s="81">
        <v>46</v>
      </c>
      <c r="H48" s="81">
        <v>-1</v>
      </c>
      <c r="I48" s="80">
        <v>740000</v>
      </c>
      <c r="J48" s="116"/>
      <c r="K48" s="115"/>
      <c r="L48" s="77"/>
    </row>
    <row r="49" spans="1:12" ht="15" customHeight="1" x14ac:dyDescent="0.25">
      <c r="A49" s="84">
        <v>47</v>
      </c>
      <c r="B49" s="81"/>
      <c r="C49" s="92" t="s">
        <v>30</v>
      </c>
      <c r="D49" s="83">
        <v>41848</v>
      </c>
      <c r="E49" s="82" t="s">
        <v>192</v>
      </c>
      <c r="F49" s="77" t="s">
        <v>292</v>
      </c>
      <c r="G49" s="81">
        <v>47</v>
      </c>
      <c r="H49" s="81">
        <v>-1</v>
      </c>
      <c r="I49" s="80">
        <v>740000</v>
      </c>
      <c r="J49" s="116"/>
      <c r="K49" s="115"/>
      <c r="L49" s="77"/>
    </row>
    <row r="50" spans="1:12" ht="15" customHeight="1" x14ac:dyDescent="0.25">
      <c r="A50" s="84">
        <v>48</v>
      </c>
      <c r="B50" s="81"/>
      <c r="C50" s="92" t="s">
        <v>30</v>
      </c>
      <c r="D50" s="83">
        <v>42465</v>
      </c>
      <c r="E50" s="82" t="s">
        <v>49</v>
      </c>
      <c r="F50" s="85" t="s">
        <v>291</v>
      </c>
      <c r="G50" s="81">
        <v>48</v>
      </c>
      <c r="H50" s="81">
        <v>-1</v>
      </c>
      <c r="I50" s="80">
        <v>720000</v>
      </c>
      <c r="J50" s="116"/>
      <c r="K50" s="115"/>
      <c r="L50" s="94"/>
    </row>
    <row r="51" spans="1:12" ht="15" customHeight="1" x14ac:dyDescent="0.25">
      <c r="A51" s="84">
        <v>49</v>
      </c>
      <c r="B51" s="81"/>
      <c r="C51" s="117" t="s">
        <v>28</v>
      </c>
      <c r="D51" s="83"/>
      <c r="E51" s="82"/>
      <c r="F51" s="77"/>
      <c r="G51" s="81">
        <v>49</v>
      </c>
      <c r="H51" s="81">
        <v>-1</v>
      </c>
      <c r="I51" s="80">
        <v>720000</v>
      </c>
      <c r="J51" s="116"/>
      <c r="K51" s="106">
        <v>0.01</v>
      </c>
      <c r="L51" s="94"/>
    </row>
    <row r="52" spans="1:12" ht="15" customHeight="1" x14ac:dyDescent="0.25">
      <c r="A52" s="84">
        <v>50</v>
      </c>
      <c r="B52" s="81"/>
      <c r="C52" s="92" t="s">
        <v>30</v>
      </c>
      <c r="D52" s="83">
        <v>42354</v>
      </c>
      <c r="E52" s="82" t="s">
        <v>49</v>
      </c>
      <c r="F52" s="77" t="s">
        <v>290</v>
      </c>
      <c r="G52" s="81">
        <v>50</v>
      </c>
      <c r="H52" s="81">
        <v>-1</v>
      </c>
      <c r="I52" s="80">
        <v>750000</v>
      </c>
      <c r="J52" s="116"/>
      <c r="K52" s="115"/>
      <c r="L52" s="94"/>
    </row>
    <row r="53" spans="1:12" ht="15" customHeight="1" x14ac:dyDescent="0.25">
      <c r="A53" s="104">
        <v>51</v>
      </c>
      <c r="B53" s="81"/>
      <c r="C53" s="92" t="s">
        <v>30</v>
      </c>
      <c r="D53" s="103">
        <v>41920</v>
      </c>
      <c r="E53" s="102" t="s">
        <v>101</v>
      </c>
      <c r="F53" s="101" t="s">
        <v>289</v>
      </c>
      <c r="G53" s="100">
        <v>51</v>
      </c>
      <c r="H53" s="100">
        <v>-1</v>
      </c>
      <c r="I53" s="80">
        <v>750000</v>
      </c>
      <c r="J53" s="99"/>
      <c r="K53" s="98"/>
      <c r="L53" s="101"/>
    </row>
    <row r="54" spans="1:12" ht="45" customHeight="1" x14ac:dyDescent="0.25">
      <c r="A54" s="84">
        <v>52</v>
      </c>
      <c r="B54" s="81" t="s">
        <v>204</v>
      </c>
      <c r="C54" s="92" t="s">
        <v>30</v>
      </c>
      <c r="D54" s="83">
        <v>42482</v>
      </c>
      <c r="E54" s="82" t="s">
        <v>49</v>
      </c>
      <c r="F54" s="77" t="s">
        <v>288</v>
      </c>
      <c r="G54" s="81">
        <v>52</v>
      </c>
      <c r="H54" s="81">
        <v>-1</v>
      </c>
      <c r="I54" s="80">
        <v>750000</v>
      </c>
      <c r="J54" s="79"/>
      <c r="K54" s="78"/>
      <c r="L54" s="94"/>
    </row>
    <row r="55" spans="1:12" ht="15" customHeight="1" x14ac:dyDescent="0.25">
      <c r="A55" s="84">
        <v>53</v>
      </c>
      <c r="B55" s="81" t="s">
        <v>204</v>
      </c>
      <c r="C55" s="92" t="s">
        <v>30</v>
      </c>
      <c r="D55" s="83">
        <v>42528</v>
      </c>
      <c r="E55" s="82" t="s">
        <v>49</v>
      </c>
      <c r="F55" s="77" t="s">
        <v>287</v>
      </c>
      <c r="G55" s="81">
        <v>53</v>
      </c>
      <c r="H55" s="81">
        <v>-1</v>
      </c>
      <c r="I55" s="80">
        <v>700000</v>
      </c>
      <c r="J55" s="79"/>
      <c r="K55" s="78"/>
      <c r="L55" s="94"/>
    </row>
    <row r="56" spans="1:12" ht="15" customHeight="1" x14ac:dyDescent="0.25">
      <c r="A56" s="112">
        <v>54</v>
      </c>
      <c r="B56" s="77" t="s">
        <v>194</v>
      </c>
      <c r="C56" s="92" t="s">
        <v>30</v>
      </c>
      <c r="D56" s="111"/>
      <c r="E56" s="110"/>
      <c r="G56" s="108">
        <v>54</v>
      </c>
      <c r="H56" s="108">
        <v>-1</v>
      </c>
      <c r="I56" s="80">
        <v>500000</v>
      </c>
      <c r="J56" s="107"/>
      <c r="K56" s="106"/>
      <c r="L56" s="109"/>
    </row>
    <row r="57" spans="1:12" ht="30" customHeight="1" x14ac:dyDescent="0.25">
      <c r="A57" s="84">
        <v>55</v>
      </c>
      <c r="B57" s="81"/>
      <c r="C57" s="92" t="s">
        <v>30</v>
      </c>
      <c r="D57" s="83">
        <v>41996</v>
      </c>
      <c r="E57" s="122" t="s">
        <v>49</v>
      </c>
      <c r="F57" s="77" t="s">
        <v>195</v>
      </c>
      <c r="G57" s="81">
        <v>55</v>
      </c>
      <c r="H57" s="81">
        <v>-1</v>
      </c>
      <c r="I57" s="80">
        <v>730000</v>
      </c>
      <c r="J57" s="116" t="s">
        <v>233</v>
      </c>
      <c r="K57" s="115"/>
      <c r="L57" s="94"/>
    </row>
    <row r="58" spans="1:12" ht="30" customHeight="1" x14ac:dyDescent="0.25">
      <c r="A58" s="104">
        <v>56</v>
      </c>
      <c r="B58" s="81"/>
      <c r="C58" s="92" t="s">
        <v>30</v>
      </c>
      <c r="D58" s="103">
        <v>41984</v>
      </c>
      <c r="E58" s="122" t="s">
        <v>49</v>
      </c>
      <c r="F58" s="101" t="s">
        <v>286</v>
      </c>
      <c r="G58" s="100">
        <v>56</v>
      </c>
      <c r="H58" s="100">
        <v>-1</v>
      </c>
      <c r="I58" s="80">
        <v>730000</v>
      </c>
      <c r="J58" s="99" t="s">
        <v>233</v>
      </c>
      <c r="K58" s="98"/>
      <c r="L58" s="97"/>
    </row>
    <row r="59" spans="1:12" ht="15" customHeight="1" x14ac:dyDescent="0.25">
      <c r="A59" s="84">
        <v>57</v>
      </c>
      <c r="B59" s="81" t="s">
        <v>204</v>
      </c>
      <c r="C59" s="92" t="s">
        <v>30</v>
      </c>
      <c r="D59" s="83">
        <v>42529</v>
      </c>
      <c r="E59" s="82" t="s">
        <v>285</v>
      </c>
      <c r="F59" s="77" t="s">
        <v>284</v>
      </c>
      <c r="G59" s="81">
        <v>57</v>
      </c>
      <c r="H59" s="81">
        <v>-1</v>
      </c>
      <c r="I59" s="80">
        <v>730000</v>
      </c>
      <c r="J59" s="79"/>
      <c r="K59" s="78"/>
      <c r="L59" s="94"/>
    </row>
    <row r="60" spans="1:12" ht="15" customHeight="1" x14ac:dyDescent="0.25">
      <c r="A60" s="112">
        <v>58</v>
      </c>
      <c r="B60" s="81"/>
      <c r="C60" s="92" t="s">
        <v>30</v>
      </c>
      <c r="D60" s="111">
        <v>41967</v>
      </c>
      <c r="E60" s="110" t="s">
        <v>184</v>
      </c>
      <c r="F60" s="109" t="s">
        <v>283</v>
      </c>
      <c r="G60" s="108">
        <v>58</v>
      </c>
      <c r="H60" s="108">
        <v>-1</v>
      </c>
      <c r="I60" s="95">
        <v>690000</v>
      </c>
      <c r="J60" s="107"/>
      <c r="K60" s="106"/>
      <c r="L60" s="105"/>
    </row>
    <row r="61" spans="1:12" ht="15" customHeight="1" x14ac:dyDescent="0.25">
      <c r="A61" s="84">
        <v>59</v>
      </c>
      <c r="B61" s="81"/>
      <c r="C61" s="92" t="s">
        <v>30</v>
      </c>
      <c r="D61" s="83">
        <v>42026</v>
      </c>
      <c r="E61" s="82" t="s">
        <v>187</v>
      </c>
      <c r="F61" s="77" t="s">
        <v>282</v>
      </c>
      <c r="G61" s="81">
        <v>59</v>
      </c>
      <c r="H61" s="81">
        <v>-1</v>
      </c>
      <c r="I61" s="80">
        <v>730000</v>
      </c>
      <c r="J61" s="116"/>
      <c r="K61" s="115"/>
      <c r="L61" s="94"/>
    </row>
    <row r="62" spans="1:12" ht="30" customHeight="1" x14ac:dyDescent="0.25">
      <c r="A62" s="84">
        <v>60</v>
      </c>
      <c r="B62" s="81"/>
      <c r="C62" s="92" t="s">
        <v>30</v>
      </c>
      <c r="D62" s="83">
        <v>41927</v>
      </c>
      <c r="E62" s="82" t="s">
        <v>49</v>
      </c>
      <c r="F62" s="77" t="s">
        <v>216</v>
      </c>
      <c r="G62" s="81">
        <v>60</v>
      </c>
      <c r="H62" s="81">
        <v>-1</v>
      </c>
      <c r="I62" s="80">
        <v>730000</v>
      </c>
      <c r="J62" s="116" t="s">
        <v>233</v>
      </c>
      <c r="K62" s="115"/>
      <c r="L62" s="77"/>
    </row>
    <row r="63" spans="1:12" ht="15" customHeight="1" x14ac:dyDescent="0.25">
      <c r="A63" s="84">
        <v>61</v>
      </c>
      <c r="B63" s="81"/>
      <c r="C63" s="92" t="s">
        <v>30</v>
      </c>
      <c r="D63" s="83">
        <v>42033</v>
      </c>
      <c r="E63" s="122" t="s">
        <v>49</v>
      </c>
      <c r="F63" s="77" t="s">
        <v>213</v>
      </c>
      <c r="G63" s="81">
        <v>61</v>
      </c>
      <c r="H63" s="81">
        <v>-1</v>
      </c>
      <c r="I63" s="80">
        <v>740000</v>
      </c>
      <c r="J63" s="116"/>
      <c r="K63" s="115"/>
      <c r="L63" s="94"/>
    </row>
    <row r="64" spans="1:12" ht="15" customHeight="1" x14ac:dyDescent="0.25">
      <c r="A64" s="84">
        <v>62</v>
      </c>
      <c r="B64" s="81"/>
      <c r="C64" s="92" t="s">
        <v>30</v>
      </c>
      <c r="D64" s="83">
        <v>41976</v>
      </c>
      <c r="E64" s="82" t="s">
        <v>187</v>
      </c>
      <c r="F64" s="77" t="s">
        <v>281</v>
      </c>
      <c r="G64" s="81">
        <v>62</v>
      </c>
      <c r="H64" s="81">
        <v>-1</v>
      </c>
      <c r="I64" s="80">
        <v>740000</v>
      </c>
      <c r="J64" s="116"/>
      <c r="K64" s="115"/>
      <c r="L64" s="77"/>
    </row>
    <row r="65" spans="1:12" ht="15" customHeight="1" x14ac:dyDescent="0.25">
      <c r="A65" s="104">
        <v>63</v>
      </c>
      <c r="B65" s="81"/>
      <c r="C65" s="92" t="s">
        <v>30</v>
      </c>
      <c r="D65" s="103">
        <v>42171</v>
      </c>
      <c r="E65" s="102" t="s">
        <v>184</v>
      </c>
      <c r="F65" s="101" t="s">
        <v>280</v>
      </c>
      <c r="G65" s="100">
        <v>63</v>
      </c>
      <c r="H65" s="100">
        <v>-1</v>
      </c>
      <c r="I65" s="113">
        <v>730000</v>
      </c>
      <c r="J65" s="99"/>
      <c r="K65" s="98"/>
      <c r="L65" s="97"/>
    </row>
    <row r="66" spans="1:12" ht="15" customHeight="1" x14ac:dyDescent="0.25">
      <c r="A66" s="84">
        <v>64</v>
      </c>
      <c r="B66" s="81" t="s">
        <v>204</v>
      </c>
      <c r="C66" s="92" t="s">
        <v>30</v>
      </c>
      <c r="D66" s="83">
        <v>42591</v>
      </c>
      <c r="E66" s="82" t="s">
        <v>249</v>
      </c>
      <c r="F66" s="77" t="s">
        <v>248</v>
      </c>
      <c r="G66" s="81">
        <v>64</v>
      </c>
      <c r="H66" s="81">
        <v>-1</v>
      </c>
      <c r="I66" s="113">
        <v>730000</v>
      </c>
      <c r="J66" s="79"/>
      <c r="K66" s="78"/>
      <c r="L66" s="94"/>
    </row>
    <row r="67" spans="1:12" ht="30" customHeight="1" x14ac:dyDescent="0.25">
      <c r="A67" s="112">
        <v>65</v>
      </c>
      <c r="B67" s="81"/>
      <c r="C67" s="92" t="s">
        <v>30</v>
      </c>
      <c r="D67" s="111">
        <v>42149</v>
      </c>
      <c r="E67" s="110" t="s">
        <v>184</v>
      </c>
      <c r="F67" s="109" t="s">
        <v>215</v>
      </c>
      <c r="G67" s="108">
        <v>65</v>
      </c>
      <c r="H67" s="108">
        <v>-1</v>
      </c>
      <c r="I67" s="113">
        <v>730000</v>
      </c>
      <c r="J67" s="107"/>
      <c r="K67" s="106"/>
      <c r="L67" s="105"/>
    </row>
    <row r="68" spans="1:12" ht="15" customHeight="1" x14ac:dyDescent="0.25">
      <c r="A68" s="84">
        <v>66</v>
      </c>
      <c r="B68" s="81"/>
      <c r="C68" s="92" t="s">
        <v>30</v>
      </c>
      <c r="D68" s="83">
        <v>42481</v>
      </c>
      <c r="E68" s="82" t="s">
        <v>49</v>
      </c>
      <c r="F68" s="77" t="s">
        <v>279</v>
      </c>
      <c r="G68" s="81">
        <v>66</v>
      </c>
      <c r="H68" s="81">
        <v>-1</v>
      </c>
      <c r="I68" s="113">
        <v>730000</v>
      </c>
      <c r="J68" s="116"/>
      <c r="K68" s="115"/>
      <c r="L68" s="94"/>
    </row>
    <row r="69" spans="1:12" ht="15" customHeight="1" x14ac:dyDescent="0.25">
      <c r="A69" s="84">
        <v>67</v>
      </c>
      <c r="B69" s="81"/>
      <c r="C69" s="92" t="s">
        <v>30</v>
      </c>
      <c r="D69" s="83">
        <v>42177</v>
      </c>
      <c r="E69" s="82" t="s">
        <v>49</v>
      </c>
      <c r="F69" s="77" t="s">
        <v>278</v>
      </c>
      <c r="G69" s="81">
        <v>67</v>
      </c>
      <c r="H69" s="81">
        <v>-1</v>
      </c>
      <c r="I69" s="113">
        <v>730000</v>
      </c>
      <c r="J69" s="116"/>
      <c r="K69" s="115"/>
      <c r="L69" s="94"/>
    </row>
    <row r="70" spans="1:12" ht="15" customHeight="1" x14ac:dyDescent="0.25">
      <c r="A70" s="84">
        <v>68</v>
      </c>
      <c r="B70" s="81"/>
      <c r="C70" s="92" t="s">
        <v>30</v>
      </c>
      <c r="D70" s="83">
        <v>42625</v>
      </c>
      <c r="E70" s="82" t="s">
        <v>187</v>
      </c>
      <c r="F70" s="77" t="s">
        <v>277</v>
      </c>
      <c r="G70" s="81">
        <v>68</v>
      </c>
      <c r="H70" s="81">
        <v>-1</v>
      </c>
      <c r="I70" s="113">
        <v>730000</v>
      </c>
      <c r="J70" s="116"/>
      <c r="K70" s="115"/>
      <c r="L70" s="94"/>
    </row>
    <row r="71" spans="1:12" ht="15" customHeight="1" x14ac:dyDescent="0.25">
      <c r="A71" s="104">
        <v>69</v>
      </c>
      <c r="B71" s="81"/>
      <c r="C71" s="92" t="s">
        <v>30</v>
      </c>
      <c r="D71" s="103">
        <v>42021</v>
      </c>
      <c r="E71" s="102" t="s">
        <v>49</v>
      </c>
      <c r="F71" s="101" t="s">
        <v>211</v>
      </c>
      <c r="G71" s="100">
        <v>69</v>
      </c>
      <c r="H71" s="100">
        <v>-1</v>
      </c>
      <c r="I71" s="113">
        <v>700000</v>
      </c>
      <c r="J71" s="99"/>
      <c r="K71" s="98"/>
      <c r="L71" s="97"/>
    </row>
    <row r="72" spans="1:12" ht="15" customHeight="1" x14ac:dyDescent="0.25">
      <c r="A72" s="84">
        <v>70</v>
      </c>
      <c r="B72" s="81" t="s">
        <v>204</v>
      </c>
      <c r="C72" s="92" t="s">
        <v>30</v>
      </c>
      <c r="D72" s="83"/>
      <c r="E72" s="82" t="s">
        <v>49</v>
      </c>
      <c r="F72" s="77" t="s">
        <v>273</v>
      </c>
      <c r="G72" s="81">
        <v>70</v>
      </c>
      <c r="H72" s="81">
        <v>-1</v>
      </c>
      <c r="I72" s="80">
        <v>1000000</v>
      </c>
      <c r="J72" s="79"/>
      <c r="K72" s="78">
        <v>0.05</v>
      </c>
      <c r="L72" s="94"/>
    </row>
    <row r="73" spans="1:12" ht="15" customHeight="1" x14ac:dyDescent="0.25">
      <c r="A73" s="112">
        <v>71</v>
      </c>
      <c r="B73" s="81"/>
      <c r="C73" s="92" t="s">
        <v>30</v>
      </c>
      <c r="D73" s="111">
        <v>42521</v>
      </c>
      <c r="E73" s="110" t="s">
        <v>184</v>
      </c>
      <c r="F73" s="109" t="s">
        <v>276</v>
      </c>
      <c r="G73" s="108">
        <v>71</v>
      </c>
      <c r="H73" s="108">
        <v>-1</v>
      </c>
      <c r="I73" s="95">
        <v>730000</v>
      </c>
      <c r="J73" s="107"/>
      <c r="K73" s="106"/>
      <c r="L73" s="105"/>
    </row>
    <row r="74" spans="1:12" ht="15" customHeight="1" x14ac:dyDescent="0.25">
      <c r="A74" s="84">
        <v>72</v>
      </c>
      <c r="B74" s="81"/>
      <c r="C74" s="92" t="s">
        <v>30</v>
      </c>
      <c r="D74" s="83">
        <v>42475</v>
      </c>
      <c r="E74" s="82" t="s">
        <v>187</v>
      </c>
      <c r="F74" s="77" t="s">
        <v>207</v>
      </c>
      <c r="G74" s="81">
        <v>72</v>
      </c>
      <c r="H74" s="81">
        <v>-1</v>
      </c>
      <c r="I74" s="80">
        <v>720000</v>
      </c>
      <c r="J74" s="116"/>
      <c r="K74" s="115"/>
      <c r="L74" s="94"/>
    </row>
    <row r="75" spans="1:12" ht="15" customHeight="1" x14ac:dyDescent="0.25">
      <c r="A75" s="84">
        <v>73</v>
      </c>
      <c r="B75" s="81"/>
      <c r="C75" s="92" t="s">
        <v>30</v>
      </c>
      <c r="D75" s="83">
        <v>42191</v>
      </c>
      <c r="E75" s="82" t="s">
        <v>192</v>
      </c>
      <c r="F75" s="77" t="s">
        <v>275</v>
      </c>
      <c r="G75" s="81">
        <v>73</v>
      </c>
      <c r="H75" s="81">
        <v>-1</v>
      </c>
      <c r="I75" s="80">
        <v>720000</v>
      </c>
      <c r="J75" s="116"/>
      <c r="K75" s="115"/>
      <c r="L75" s="94"/>
    </row>
    <row r="76" spans="1:12" ht="15" customHeight="1" x14ac:dyDescent="0.25">
      <c r="A76" s="84">
        <v>74</v>
      </c>
      <c r="B76" s="81" t="s">
        <v>209</v>
      </c>
      <c r="C76" s="92" t="s">
        <v>30</v>
      </c>
      <c r="D76" s="83"/>
      <c r="E76" s="82"/>
      <c r="F76" s="77"/>
      <c r="G76" s="81">
        <v>74</v>
      </c>
      <c r="H76" s="81">
        <v>-1</v>
      </c>
      <c r="I76" s="80">
        <v>500000</v>
      </c>
      <c r="J76" s="116"/>
      <c r="K76" s="115"/>
      <c r="L76" s="94"/>
    </row>
    <row r="77" spans="1:12" ht="15" customHeight="1" x14ac:dyDescent="0.25">
      <c r="A77" s="84">
        <v>75</v>
      </c>
      <c r="B77" s="81"/>
      <c r="C77" s="92" t="s">
        <v>30</v>
      </c>
      <c r="D77" s="83">
        <v>42298</v>
      </c>
      <c r="E77" s="82" t="s">
        <v>184</v>
      </c>
      <c r="F77" s="77" t="s">
        <v>272</v>
      </c>
      <c r="G77" s="81">
        <v>75</v>
      </c>
      <c r="H77" s="81">
        <v>-1</v>
      </c>
      <c r="I77" s="80">
        <v>680000</v>
      </c>
      <c r="J77" s="116"/>
      <c r="K77" s="115"/>
      <c r="L77" s="94"/>
    </row>
    <row r="78" spans="1:12" ht="30" customHeight="1" x14ac:dyDescent="0.25">
      <c r="A78" s="104">
        <v>76</v>
      </c>
      <c r="B78" s="81"/>
      <c r="C78" s="92" t="s">
        <v>30</v>
      </c>
      <c r="D78" s="103" t="s">
        <v>274</v>
      </c>
      <c r="E78" s="102" t="s">
        <v>49</v>
      </c>
      <c r="F78" s="101" t="s">
        <v>273</v>
      </c>
      <c r="G78" s="100">
        <v>76</v>
      </c>
      <c r="H78" s="100">
        <v>-1</v>
      </c>
      <c r="I78" s="113">
        <v>730000</v>
      </c>
      <c r="J78" s="99" t="s">
        <v>233</v>
      </c>
      <c r="K78" s="98"/>
      <c r="L78" s="101"/>
    </row>
    <row r="79" spans="1:12" ht="15" customHeight="1" x14ac:dyDescent="0.25">
      <c r="A79" s="84">
        <v>77</v>
      </c>
      <c r="B79" s="81" t="s">
        <v>226</v>
      </c>
      <c r="C79" s="831" t="s">
        <v>48</v>
      </c>
      <c r="D79" s="83">
        <v>43507</v>
      </c>
      <c r="E79" s="82" t="s">
        <v>187</v>
      </c>
      <c r="F79" s="77" t="s">
        <v>1575</v>
      </c>
      <c r="G79" s="81">
        <v>77</v>
      </c>
      <c r="H79" s="81">
        <v>-2</v>
      </c>
      <c r="I79" s="80">
        <v>740000</v>
      </c>
      <c r="J79" s="79"/>
      <c r="K79" s="106">
        <v>0.01</v>
      </c>
      <c r="L79" s="94"/>
    </row>
    <row r="80" spans="1:12" ht="15" customHeight="1" x14ac:dyDescent="0.25">
      <c r="A80" s="84">
        <v>78</v>
      </c>
      <c r="B80" s="81" t="s">
        <v>226</v>
      </c>
      <c r="C80" s="784" t="s">
        <v>123</v>
      </c>
      <c r="D80" s="83">
        <v>43507</v>
      </c>
      <c r="E80" s="82" t="s">
        <v>187</v>
      </c>
      <c r="F80" s="77" t="s">
        <v>1575</v>
      </c>
      <c r="G80" s="81">
        <v>78</v>
      </c>
      <c r="H80" s="81">
        <v>-2</v>
      </c>
      <c r="I80" s="80">
        <v>740000</v>
      </c>
      <c r="J80" s="79"/>
      <c r="K80" s="106">
        <v>0.01</v>
      </c>
      <c r="L80" s="77"/>
    </row>
    <row r="81" spans="1:12" ht="15" customHeight="1" x14ac:dyDescent="0.25">
      <c r="A81" s="84">
        <v>79</v>
      </c>
      <c r="B81" s="81" t="s">
        <v>226</v>
      </c>
      <c r="C81" s="92" t="s">
        <v>30</v>
      </c>
      <c r="D81" s="83">
        <v>42719</v>
      </c>
      <c r="E81" s="82" t="s">
        <v>184</v>
      </c>
      <c r="F81" s="77" t="s">
        <v>272</v>
      </c>
      <c r="G81" s="96">
        <v>79</v>
      </c>
      <c r="H81" s="81">
        <v>-2</v>
      </c>
      <c r="I81" s="80">
        <v>740000</v>
      </c>
      <c r="J81" s="79"/>
      <c r="K81" s="78">
        <v>0.01</v>
      </c>
      <c r="L81" s="94"/>
    </row>
    <row r="82" spans="1:12" ht="15" customHeight="1" x14ac:dyDescent="0.25">
      <c r="A82" s="84">
        <v>80</v>
      </c>
      <c r="B82" s="81" t="s">
        <v>226</v>
      </c>
      <c r="C82" s="92" t="s">
        <v>30</v>
      </c>
      <c r="D82" s="83">
        <v>42717</v>
      </c>
      <c r="E82" s="82" t="s">
        <v>187</v>
      </c>
      <c r="F82" s="77" t="s">
        <v>271</v>
      </c>
      <c r="G82" s="96">
        <v>80</v>
      </c>
      <c r="H82" s="81">
        <v>-2</v>
      </c>
      <c r="I82" s="80">
        <v>740000</v>
      </c>
      <c r="J82" s="79"/>
      <c r="K82" s="78"/>
      <c r="L82" s="94"/>
    </row>
    <row r="83" spans="1:12" ht="15" customHeight="1" x14ac:dyDescent="0.25">
      <c r="A83" s="93">
        <v>81</v>
      </c>
      <c r="B83" s="81" t="s">
        <v>226</v>
      </c>
      <c r="C83" s="92" t="s">
        <v>30</v>
      </c>
      <c r="D83" s="91">
        <v>42536</v>
      </c>
      <c r="E83" s="90" t="s">
        <v>184</v>
      </c>
      <c r="F83" s="85" t="s">
        <v>270</v>
      </c>
      <c r="G83" s="89">
        <v>81</v>
      </c>
      <c r="H83" s="89">
        <v>-2</v>
      </c>
      <c r="I83" s="80">
        <v>740000</v>
      </c>
      <c r="J83" s="87"/>
      <c r="K83" s="86"/>
      <c r="L83" s="118"/>
    </row>
    <row r="84" spans="1:12" ht="15" customHeight="1" x14ac:dyDescent="0.25">
      <c r="A84" s="84">
        <v>82</v>
      </c>
      <c r="B84" s="81" t="s">
        <v>226</v>
      </c>
      <c r="C84" s="92" t="s">
        <v>30</v>
      </c>
      <c r="D84" s="83">
        <v>42550</v>
      </c>
      <c r="E84" s="82" t="s">
        <v>184</v>
      </c>
      <c r="F84" s="77" t="s">
        <v>269</v>
      </c>
      <c r="G84" s="81">
        <v>82</v>
      </c>
      <c r="H84" s="81">
        <v>-2</v>
      </c>
      <c r="I84" s="80">
        <v>740000</v>
      </c>
      <c r="J84" s="79"/>
      <c r="K84" s="78"/>
      <c r="L84" s="94"/>
    </row>
    <row r="85" spans="1:12" ht="15" customHeight="1" x14ac:dyDescent="0.25">
      <c r="A85" s="84">
        <v>83</v>
      </c>
      <c r="B85" s="81" t="s">
        <v>226</v>
      </c>
      <c r="C85" s="606" t="s">
        <v>28</v>
      </c>
      <c r="D85" s="83">
        <v>43234</v>
      </c>
      <c r="E85" s="82" t="s">
        <v>101</v>
      </c>
      <c r="F85" s="77"/>
      <c r="G85" s="81">
        <v>83</v>
      </c>
      <c r="H85" s="81">
        <v>-2</v>
      </c>
      <c r="I85" s="80">
        <v>720000</v>
      </c>
      <c r="J85" s="79"/>
      <c r="K85" s="106">
        <v>0.01</v>
      </c>
      <c r="L85" s="94"/>
    </row>
    <row r="86" spans="1:12" ht="15" customHeight="1" x14ac:dyDescent="0.25">
      <c r="A86" s="93">
        <v>84</v>
      </c>
      <c r="B86" s="81"/>
      <c r="C86" s="92" t="s">
        <v>30</v>
      </c>
      <c r="D86" s="91">
        <v>42501</v>
      </c>
      <c r="E86" s="90" t="s">
        <v>187</v>
      </c>
      <c r="F86" s="85" t="s">
        <v>268</v>
      </c>
      <c r="G86" s="89">
        <v>84</v>
      </c>
      <c r="H86" s="89">
        <v>-2</v>
      </c>
      <c r="I86" s="80">
        <v>720000</v>
      </c>
      <c r="J86" s="87"/>
      <c r="K86" s="86"/>
      <c r="L86" s="118"/>
    </row>
    <row r="87" spans="1:12" ht="15" customHeight="1" x14ac:dyDescent="0.25">
      <c r="A87" s="84">
        <v>85</v>
      </c>
      <c r="B87" s="81"/>
      <c r="C87" s="121" t="s">
        <v>30</v>
      </c>
      <c r="D87" s="120">
        <v>42585</v>
      </c>
      <c r="E87" s="119" t="s">
        <v>187</v>
      </c>
      <c r="F87" s="85" t="s">
        <v>267</v>
      </c>
      <c r="G87" s="81">
        <v>85</v>
      </c>
      <c r="H87" s="81">
        <v>-2</v>
      </c>
      <c r="I87" s="80">
        <v>680000</v>
      </c>
      <c r="J87" s="79"/>
      <c r="K87" s="78"/>
      <c r="L87" s="94"/>
    </row>
    <row r="88" spans="1:12" x14ac:dyDescent="0.25">
      <c r="A88" s="84">
        <v>86</v>
      </c>
      <c r="B88" s="81" t="s">
        <v>204</v>
      </c>
      <c r="C88" s="92" t="s">
        <v>30</v>
      </c>
      <c r="D88" s="83">
        <v>43081</v>
      </c>
      <c r="E88" s="82" t="s">
        <v>49</v>
      </c>
      <c r="F88" s="77" t="s">
        <v>1266</v>
      </c>
      <c r="G88" s="81">
        <v>86</v>
      </c>
      <c r="H88" s="81">
        <v>-2</v>
      </c>
      <c r="I88" s="80">
        <v>1500000</v>
      </c>
      <c r="J88" s="79"/>
      <c r="K88" s="78">
        <v>0.05</v>
      </c>
      <c r="L88" s="94">
        <v>43084</v>
      </c>
    </row>
    <row r="89" spans="1:12" ht="30" customHeight="1" x14ac:dyDescent="0.25">
      <c r="A89" s="112">
        <v>87</v>
      </c>
      <c r="B89" s="81" t="s">
        <v>226</v>
      </c>
      <c r="C89" s="92" t="s">
        <v>30</v>
      </c>
      <c r="D89" s="111"/>
      <c r="E89" s="110" t="s">
        <v>187</v>
      </c>
      <c r="F89" s="109" t="s">
        <v>266</v>
      </c>
      <c r="G89" s="108">
        <v>87</v>
      </c>
      <c r="H89" s="108">
        <v>-2</v>
      </c>
      <c r="I89" s="95">
        <v>720000</v>
      </c>
      <c r="J89" s="107"/>
      <c r="K89" s="106"/>
      <c r="L89" s="105"/>
    </row>
    <row r="90" spans="1:12" ht="15" customHeight="1" x14ac:dyDescent="0.25">
      <c r="A90" s="84">
        <v>88</v>
      </c>
      <c r="B90" s="81"/>
      <c r="C90" s="92" t="s">
        <v>30</v>
      </c>
      <c r="D90" s="83">
        <v>41948</v>
      </c>
      <c r="E90" s="82" t="s">
        <v>187</v>
      </c>
      <c r="F90" s="77" t="s">
        <v>265</v>
      </c>
      <c r="G90" s="81">
        <v>88</v>
      </c>
      <c r="H90" s="81">
        <v>-2</v>
      </c>
      <c r="I90" s="95">
        <v>720000</v>
      </c>
      <c r="J90" s="116"/>
      <c r="K90" s="115"/>
      <c r="L90" s="77"/>
    </row>
    <row r="91" spans="1:12" ht="15" customHeight="1" x14ac:dyDescent="0.25">
      <c r="A91" s="84">
        <v>89</v>
      </c>
      <c r="B91" s="81"/>
      <c r="C91" s="117" t="s">
        <v>28</v>
      </c>
      <c r="D91" s="83"/>
      <c r="E91" s="82"/>
      <c r="F91" s="85"/>
      <c r="G91" s="81">
        <v>89</v>
      </c>
      <c r="H91" s="81">
        <v>-2</v>
      </c>
      <c r="I91" s="80">
        <v>740000</v>
      </c>
      <c r="J91" s="116"/>
      <c r="K91" s="106">
        <v>0.01</v>
      </c>
      <c r="L91" s="94"/>
    </row>
    <row r="92" spans="1:12" ht="15" customHeight="1" x14ac:dyDescent="0.25">
      <c r="A92" s="84">
        <v>90</v>
      </c>
      <c r="B92" s="81"/>
      <c r="C92" s="92" t="s">
        <v>30</v>
      </c>
      <c r="D92" s="83">
        <v>42425</v>
      </c>
      <c r="E92" s="82" t="s">
        <v>187</v>
      </c>
      <c r="F92" s="77" t="s">
        <v>264</v>
      </c>
      <c r="G92" s="81">
        <v>90</v>
      </c>
      <c r="H92" s="81">
        <v>-2</v>
      </c>
      <c r="I92" s="80">
        <v>750000</v>
      </c>
      <c r="J92" s="116"/>
      <c r="K92" s="115"/>
      <c r="L92" s="94"/>
    </row>
    <row r="93" spans="1:12" ht="15" customHeight="1" x14ac:dyDescent="0.25">
      <c r="A93" s="84">
        <v>91</v>
      </c>
      <c r="B93" s="81"/>
      <c r="C93" s="92" t="s">
        <v>30</v>
      </c>
      <c r="D93" s="83">
        <v>42318</v>
      </c>
      <c r="E93" s="82" t="s">
        <v>187</v>
      </c>
      <c r="F93" s="77" t="s">
        <v>263</v>
      </c>
      <c r="G93" s="81">
        <v>91</v>
      </c>
      <c r="H93" s="81">
        <v>-2</v>
      </c>
      <c r="I93" s="80">
        <v>730000</v>
      </c>
      <c r="J93" s="116"/>
      <c r="K93" s="115"/>
      <c r="L93" s="94"/>
    </row>
    <row r="94" spans="1:12" ht="15" customHeight="1" x14ac:dyDescent="0.25">
      <c r="A94" s="104">
        <v>92</v>
      </c>
      <c r="B94" s="81" t="s">
        <v>226</v>
      </c>
      <c r="C94" s="92" t="s">
        <v>30</v>
      </c>
      <c r="D94" s="103"/>
      <c r="E94" s="102" t="s">
        <v>187</v>
      </c>
      <c r="F94" s="101" t="s">
        <v>262</v>
      </c>
      <c r="G94" s="100">
        <v>92</v>
      </c>
      <c r="H94" s="100">
        <v>-2</v>
      </c>
      <c r="I94" s="113">
        <v>740000</v>
      </c>
      <c r="J94" s="99"/>
      <c r="K94" s="98"/>
      <c r="L94" s="97"/>
    </row>
    <row r="95" spans="1:12" ht="15" customHeight="1" x14ac:dyDescent="0.25">
      <c r="A95" s="84">
        <v>93</v>
      </c>
      <c r="B95" s="81" t="s">
        <v>226</v>
      </c>
      <c r="C95" s="92" t="s">
        <v>30</v>
      </c>
      <c r="D95" s="83">
        <v>42644</v>
      </c>
      <c r="E95" s="82" t="s">
        <v>187</v>
      </c>
      <c r="F95" s="77" t="s">
        <v>261</v>
      </c>
      <c r="G95" s="81">
        <v>93</v>
      </c>
      <c r="H95" s="81">
        <v>-2</v>
      </c>
      <c r="I95" s="80">
        <v>700000</v>
      </c>
      <c r="J95" s="79"/>
      <c r="K95" s="78"/>
      <c r="L95" s="94"/>
    </row>
    <row r="96" spans="1:12" ht="15" customHeight="1" x14ac:dyDescent="0.25">
      <c r="A96" s="84">
        <v>94</v>
      </c>
      <c r="B96" s="81" t="s">
        <v>226</v>
      </c>
      <c r="C96" s="92" t="s">
        <v>30</v>
      </c>
      <c r="D96" s="83">
        <v>42644</v>
      </c>
      <c r="E96" s="82" t="s">
        <v>187</v>
      </c>
      <c r="F96" s="77" t="s">
        <v>261</v>
      </c>
      <c r="G96" s="81">
        <v>94</v>
      </c>
      <c r="H96" s="81">
        <v>-2</v>
      </c>
      <c r="I96" s="80">
        <v>730000</v>
      </c>
      <c r="J96" s="79"/>
      <c r="K96" s="78"/>
      <c r="L96" s="94"/>
    </row>
    <row r="97" spans="1:12" ht="15" customHeight="1" x14ac:dyDescent="0.25">
      <c r="A97" s="84">
        <v>95</v>
      </c>
      <c r="B97" s="81" t="s">
        <v>226</v>
      </c>
      <c r="C97" s="92" t="s">
        <v>30</v>
      </c>
      <c r="D97" s="83">
        <v>42719</v>
      </c>
      <c r="E97" s="82" t="s">
        <v>184</v>
      </c>
      <c r="F97" s="77" t="s">
        <v>260</v>
      </c>
      <c r="G97" s="96">
        <v>95</v>
      </c>
      <c r="H97" s="81">
        <v>-2</v>
      </c>
      <c r="I97" s="80">
        <v>740000</v>
      </c>
      <c r="J97" s="79"/>
      <c r="K97" s="78">
        <v>0.01</v>
      </c>
      <c r="L97" s="94"/>
    </row>
    <row r="98" spans="1:12" ht="15" customHeight="1" x14ac:dyDescent="0.25">
      <c r="A98" s="84">
        <v>96</v>
      </c>
      <c r="B98" s="81"/>
      <c r="C98" s="92" t="s">
        <v>30</v>
      </c>
      <c r="D98" s="83">
        <v>42611</v>
      </c>
      <c r="E98" s="82" t="s">
        <v>184</v>
      </c>
      <c r="F98" s="77" t="s">
        <v>259</v>
      </c>
      <c r="G98" s="81">
        <v>96</v>
      </c>
      <c r="H98" s="81">
        <v>-2</v>
      </c>
      <c r="I98" s="80">
        <v>730000</v>
      </c>
      <c r="J98" s="79"/>
      <c r="K98" s="78"/>
      <c r="L98" s="94"/>
    </row>
    <row r="99" spans="1:12" ht="15" customHeight="1" x14ac:dyDescent="0.25">
      <c r="A99" s="84">
        <v>97</v>
      </c>
      <c r="B99" s="81" t="s">
        <v>226</v>
      </c>
      <c r="C99" s="92" t="s">
        <v>30</v>
      </c>
      <c r="D99" s="83">
        <v>42513</v>
      </c>
      <c r="E99" s="82" t="s">
        <v>184</v>
      </c>
      <c r="F99" s="77" t="s">
        <v>258</v>
      </c>
      <c r="G99" s="81">
        <v>97</v>
      </c>
      <c r="H99" s="81">
        <v>-2</v>
      </c>
      <c r="I99" s="80">
        <v>730000</v>
      </c>
      <c r="J99" s="79"/>
      <c r="K99" s="78"/>
      <c r="L99" s="94"/>
    </row>
    <row r="100" spans="1:12" ht="15" customHeight="1" x14ac:dyDescent="0.25">
      <c r="A100" s="84">
        <v>98</v>
      </c>
      <c r="B100" s="81" t="s">
        <v>226</v>
      </c>
      <c r="C100" s="92" t="s">
        <v>30</v>
      </c>
      <c r="D100" s="83">
        <v>42634</v>
      </c>
      <c r="E100" s="82" t="s">
        <v>224</v>
      </c>
      <c r="F100" s="77" t="s">
        <v>257</v>
      </c>
      <c r="G100" s="81">
        <v>98</v>
      </c>
      <c r="H100" s="81">
        <v>-2</v>
      </c>
      <c r="I100" s="80">
        <v>720000</v>
      </c>
      <c r="J100" s="79"/>
      <c r="K100" s="78"/>
      <c r="L100" s="94"/>
    </row>
    <row r="101" spans="1:12" ht="15" customHeight="1" x14ac:dyDescent="0.25">
      <c r="A101" s="84">
        <v>99</v>
      </c>
      <c r="B101" s="81" t="s">
        <v>226</v>
      </c>
      <c r="C101" s="92" t="s">
        <v>30</v>
      </c>
      <c r="D101" s="83">
        <v>42703</v>
      </c>
      <c r="E101" s="82" t="s">
        <v>31</v>
      </c>
      <c r="F101" s="77" t="s">
        <v>256</v>
      </c>
      <c r="G101" s="96">
        <v>99</v>
      </c>
      <c r="H101" s="81">
        <v>-2</v>
      </c>
      <c r="I101" s="80">
        <v>700000</v>
      </c>
      <c r="J101" s="79"/>
      <c r="K101" s="78"/>
      <c r="L101" s="94"/>
    </row>
    <row r="102" spans="1:12" ht="15" customHeight="1" x14ac:dyDescent="0.25">
      <c r="A102" s="93">
        <v>100</v>
      </c>
      <c r="B102" s="81"/>
      <c r="C102" s="92" t="s">
        <v>30</v>
      </c>
      <c r="D102" s="91">
        <v>42402</v>
      </c>
      <c r="E102" s="90" t="s">
        <v>184</v>
      </c>
      <c r="F102" s="85" t="s">
        <v>255</v>
      </c>
      <c r="G102" s="89">
        <v>100</v>
      </c>
      <c r="H102" s="89">
        <v>-2</v>
      </c>
      <c r="I102" s="88">
        <v>740000</v>
      </c>
      <c r="J102" s="87"/>
      <c r="K102" s="86"/>
      <c r="L102" s="118"/>
    </row>
    <row r="103" spans="1:12" ht="15" customHeight="1" x14ac:dyDescent="0.25">
      <c r="A103" s="84">
        <v>101</v>
      </c>
      <c r="B103" s="81" t="s">
        <v>186</v>
      </c>
      <c r="C103" s="92" t="s">
        <v>30</v>
      </c>
      <c r="D103" s="83">
        <v>42537</v>
      </c>
      <c r="E103" s="82" t="s">
        <v>184</v>
      </c>
      <c r="F103" s="77" t="s">
        <v>255</v>
      </c>
      <c r="G103" s="81">
        <v>101</v>
      </c>
      <c r="H103" s="81">
        <v>-2</v>
      </c>
      <c r="I103" s="88">
        <v>740000</v>
      </c>
      <c r="J103" s="79"/>
      <c r="K103" s="78"/>
      <c r="L103" s="94"/>
    </row>
    <row r="104" spans="1:12" ht="15" customHeight="1" x14ac:dyDescent="0.25">
      <c r="A104" s="93">
        <v>102</v>
      </c>
      <c r="B104" s="81" t="s">
        <v>186</v>
      </c>
      <c r="C104" s="92" t="s">
        <v>30</v>
      </c>
      <c r="D104" s="83">
        <v>42634</v>
      </c>
      <c r="E104" s="82" t="s">
        <v>224</v>
      </c>
      <c r="F104" s="77" t="s">
        <v>223</v>
      </c>
      <c r="G104" s="89">
        <v>102</v>
      </c>
      <c r="H104" s="89">
        <v>-2</v>
      </c>
      <c r="I104" s="88">
        <v>740000</v>
      </c>
      <c r="J104" s="87"/>
      <c r="K104" s="86"/>
      <c r="L104" s="118"/>
    </row>
    <row r="105" spans="1:12" ht="15" customHeight="1" x14ac:dyDescent="0.25">
      <c r="A105" s="84">
        <v>103</v>
      </c>
      <c r="B105" s="81" t="s">
        <v>186</v>
      </c>
      <c r="C105" s="92" t="s">
        <v>30</v>
      </c>
      <c r="D105" s="83">
        <v>43287</v>
      </c>
      <c r="E105" s="82" t="s">
        <v>49</v>
      </c>
      <c r="F105" s="77" t="s">
        <v>1513</v>
      </c>
      <c r="G105" s="81">
        <v>103</v>
      </c>
      <c r="H105" s="81">
        <v>-2</v>
      </c>
      <c r="I105" s="88">
        <v>740000</v>
      </c>
      <c r="J105" s="79"/>
      <c r="K105" s="106">
        <v>0.01</v>
      </c>
      <c r="L105" s="77"/>
    </row>
    <row r="106" spans="1:12" ht="29.25" customHeight="1" x14ac:dyDescent="0.25">
      <c r="A106" s="84">
        <v>104</v>
      </c>
      <c r="B106" s="81" t="s">
        <v>186</v>
      </c>
      <c r="C106" s="92" t="s">
        <v>30</v>
      </c>
      <c r="D106" s="83">
        <v>43287</v>
      </c>
      <c r="E106" s="82" t="s">
        <v>49</v>
      </c>
      <c r="F106" s="77" t="s">
        <v>1513</v>
      </c>
      <c r="G106" s="81">
        <v>104</v>
      </c>
      <c r="H106" s="81">
        <v>-2</v>
      </c>
      <c r="I106" s="88">
        <v>740000</v>
      </c>
      <c r="J106" s="79"/>
      <c r="K106" s="106">
        <v>0.01</v>
      </c>
      <c r="L106" s="77"/>
    </row>
    <row r="107" spans="1:12" ht="15" customHeight="1" x14ac:dyDescent="0.25">
      <c r="A107" s="84">
        <v>105</v>
      </c>
      <c r="B107" s="81" t="s">
        <v>239</v>
      </c>
      <c r="C107" s="92" t="s">
        <v>30</v>
      </c>
      <c r="D107" s="83"/>
      <c r="E107" s="82" t="s">
        <v>254</v>
      </c>
      <c r="F107" s="77" t="s">
        <v>253</v>
      </c>
      <c r="G107" s="96">
        <v>105</v>
      </c>
      <c r="H107" s="81">
        <v>-2</v>
      </c>
      <c r="I107" s="88">
        <v>740000</v>
      </c>
      <c r="J107" s="79"/>
      <c r="K107" s="78">
        <v>0.01</v>
      </c>
      <c r="L107" s="77"/>
    </row>
    <row r="108" spans="1:12" ht="15" customHeight="1" x14ac:dyDescent="0.25">
      <c r="A108" s="84">
        <v>106</v>
      </c>
      <c r="B108" s="81" t="s">
        <v>239</v>
      </c>
      <c r="C108" s="92" t="s">
        <v>30</v>
      </c>
      <c r="D108" s="83">
        <v>42723</v>
      </c>
      <c r="E108" s="82" t="s">
        <v>49</v>
      </c>
      <c r="F108" s="77" t="s">
        <v>203</v>
      </c>
      <c r="G108" s="96">
        <v>106</v>
      </c>
      <c r="H108" s="81">
        <v>-2</v>
      </c>
      <c r="I108" s="88">
        <v>740000</v>
      </c>
      <c r="J108" s="79"/>
      <c r="K108" s="78">
        <v>0.01</v>
      </c>
      <c r="L108" s="94"/>
    </row>
    <row r="109" spans="1:12" ht="15" customHeight="1" x14ac:dyDescent="0.25">
      <c r="A109" s="84">
        <v>107</v>
      </c>
      <c r="B109" s="81" t="s">
        <v>239</v>
      </c>
      <c r="C109" s="92" t="s">
        <v>30</v>
      </c>
      <c r="D109" s="83">
        <v>42611</v>
      </c>
      <c r="E109" s="82" t="s">
        <v>184</v>
      </c>
      <c r="F109" s="77" t="s">
        <v>252</v>
      </c>
      <c r="G109" s="81">
        <v>107</v>
      </c>
      <c r="H109" s="81">
        <v>-2</v>
      </c>
      <c r="I109" s="88">
        <v>740000</v>
      </c>
      <c r="J109" s="79"/>
      <c r="K109" s="78"/>
      <c r="L109" s="94"/>
    </row>
    <row r="110" spans="1:12" ht="15" customHeight="1" x14ac:dyDescent="0.25">
      <c r="A110" s="84">
        <v>108</v>
      </c>
      <c r="B110" s="81" t="s">
        <v>239</v>
      </c>
      <c r="C110" s="92" t="s">
        <v>30</v>
      </c>
      <c r="D110" s="83" t="s">
        <v>250</v>
      </c>
      <c r="E110" s="82" t="s">
        <v>249</v>
      </c>
      <c r="F110" s="77" t="s">
        <v>248</v>
      </c>
      <c r="G110" s="81">
        <v>108</v>
      </c>
      <c r="H110" s="81">
        <v>-2</v>
      </c>
      <c r="I110" s="80">
        <v>720000</v>
      </c>
      <c r="J110" s="79"/>
      <c r="K110" s="78"/>
      <c r="L110" s="94"/>
    </row>
    <row r="111" spans="1:12" ht="30" customHeight="1" x14ac:dyDescent="0.25">
      <c r="A111" s="84">
        <v>109</v>
      </c>
      <c r="B111" s="81" t="s">
        <v>239</v>
      </c>
      <c r="C111" s="92" t="s">
        <v>30</v>
      </c>
      <c r="D111" s="83" t="s">
        <v>250</v>
      </c>
      <c r="E111" s="82" t="s">
        <v>249</v>
      </c>
      <c r="F111" s="67" t="s">
        <v>251</v>
      </c>
      <c r="G111" s="81">
        <v>109</v>
      </c>
      <c r="H111" s="81">
        <v>-2</v>
      </c>
      <c r="I111" s="80">
        <v>700000</v>
      </c>
      <c r="J111" s="79"/>
      <c r="K111" s="78"/>
      <c r="L111" s="94"/>
    </row>
    <row r="112" spans="1:12" ht="15" customHeight="1" x14ac:dyDescent="0.25">
      <c r="A112" s="84">
        <v>110</v>
      </c>
      <c r="B112" s="81" t="s">
        <v>239</v>
      </c>
      <c r="C112" s="92" t="s">
        <v>30</v>
      </c>
      <c r="D112" s="83" t="s">
        <v>250</v>
      </c>
      <c r="E112" s="82" t="s">
        <v>249</v>
      </c>
      <c r="F112" s="77" t="s">
        <v>248</v>
      </c>
      <c r="G112" s="81">
        <v>110</v>
      </c>
      <c r="H112" s="81">
        <v>-2</v>
      </c>
      <c r="I112" s="80">
        <v>700000</v>
      </c>
      <c r="J112" s="79"/>
      <c r="K112" s="78"/>
      <c r="L112" s="94"/>
    </row>
    <row r="113" spans="1:12" ht="15" customHeight="1" x14ac:dyDescent="0.25">
      <c r="A113" s="84">
        <v>111</v>
      </c>
      <c r="B113" s="81" t="s">
        <v>226</v>
      </c>
      <c r="C113" s="92" t="s">
        <v>30</v>
      </c>
      <c r="D113" s="83">
        <v>42530</v>
      </c>
      <c r="E113" s="82" t="s">
        <v>49</v>
      </c>
      <c r="F113" s="77" t="s">
        <v>247</v>
      </c>
      <c r="G113" s="81">
        <v>111</v>
      </c>
      <c r="H113" s="81">
        <v>-2</v>
      </c>
      <c r="I113" s="80">
        <v>740000</v>
      </c>
      <c r="J113" s="79"/>
      <c r="K113" s="78"/>
      <c r="L113" s="94"/>
    </row>
    <row r="114" spans="1:12" ht="15" customHeight="1" x14ac:dyDescent="0.25">
      <c r="A114" s="84">
        <v>112</v>
      </c>
      <c r="B114" s="81" t="s">
        <v>226</v>
      </c>
      <c r="C114" s="92" t="s">
        <v>30</v>
      </c>
      <c r="D114" s="83">
        <v>42569</v>
      </c>
      <c r="E114" s="82" t="s">
        <v>49</v>
      </c>
      <c r="F114" s="77" t="s">
        <v>206</v>
      </c>
      <c r="G114" s="81">
        <v>112</v>
      </c>
      <c r="H114" s="81">
        <v>-2</v>
      </c>
      <c r="I114" s="80">
        <v>740000</v>
      </c>
      <c r="J114" s="79"/>
      <c r="K114" s="78"/>
      <c r="L114" s="94"/>
    </row>
    <row r="115" spans="1:12" ht="15" customHeight="1" x14ac:dyDescent="0.25">
      <c r="A115" s="84">
        <v>113</v>
      </c>
      <c r="B115" s="81" t="s">
        <v>226</v>
      </c>
      <c r="C115" s="92" t="s">
        <v>30</v>
      </c>
      <c r="D115" s="83">
        <v>42578</v>
      </c>
      <c r="E115" s="82" t="s">
        <v>49</v>
      </c>
      <c r="F115" s="77" t="s">
        <v>246</v>
      </c>
      <c r="G115" s="81">
        <v>113</v>
      </c>
      <c r="H115" s="81">
        <v>-2</v>
      </c>
      <c r="I115" s="80">
        <v>740000</v>
      </c>
      <c r="J115" s="79"/>
      <c r="K115" s="78"/>
      <c r="L115" s="94"/>
    </row>
    <row r="116" spans="1:12" ht="15" customHeight="1" x14ac:dyDescent="0.25">
      <c r="A116" s="84">
        <v>114</v>
      </c>
      <c r="B116" s="81" t="s">
        <v>226</v>
      </c>
      <c r="C116" s="92" t="s">
        <v>30</v>
      </c>
      <c r="D116" s="83">
        <v>42578</v>
      </c>
      <c r="E116" s="82" t="s">
        <v>49</v>
      </c>
      <c r="F116" s="77" t="s">
        <v>246</v>
      </c>
      <c r="G116" s="81">
        <v>114</v>
      </c>
      <c r="H116" s="81">
        <v>-2</v>
      </c>
      <c r="I116" s="80">
        <v>740000</v>
      </c>
      <c r="J116" s="79"/>
      <c r="K116" s="78"/>
      <c r="L116" s="94"/>
    </row>
    <row r="117" spans="1:12" ht="15" customHeight="1" x14ac:dyDescent="0.25">
      <c r="A117" s="84">
        <v>115</v>
      </c>
      <c r="B117" s="81" t="s">
        <v>226</v>
      </c>
      <c r="C117" s="92" t="s">
        <v>30</v>
      </c>
      <c r="D117" s="83">
        <v>42762</v>
      </c>
      <c r="E117" s="82" t="s">
        <v>49</v>
      </c>
      <c r="F117" s="77" t="s">
        <v>245</v>
      </c>
      <c r="G117" s="81">
        <v>115</v>
      </c>
      <c r="H117" s="81">
        <v>-2</v>
      </c>
      <c r="I117" s="80">
        <v>740000</v>
      </c>
      <c r="J117" s="79"/>
      <c r="K117" s="78">
        <v>0.01</v>
      </c>
      <c r="L117" s="94" t="s">
        <v>244</v>
      </c>
    </row>
    <row r="118" spans="1:12" ht="15" customHeight="1" x14ac:dyDescent="0.25">
      <c r="A118" s="93">
        <v>116</v>
      </c>
      <c r="B118" s="81"/>
      <c r="C118" s="92" t="s">
        <v>30</v>
      </c>
      <c r="D118" s="91">
        <v>42535</v>
      </c>
      <c r="E118" s="90" t="s">
        <v>49</v>
      </c>
      <c r="F118" s="85" t="s">
        <v>243</v>
      </c>
      <c r="G118" s="89">
        <v>116</v>
      </c>
      <c r="H118" s="89">
        <v>-2</v>
      </c>
      <c r="I118" s="80">
        <v>740000</v>
      </c>
      <c r="J118" s="87"/>
      <c r="K118" s="86"/>
      <c r="L118" s="118"/>
    </row>
    <row r="119" spans="1:12" ht="15" customHeight="1" x14ac:dyDescent="0.25">
      <c r="A119" s="84">
        <v>117</v>
      </c>
      <c r="B119" s="81" t="s">
        <v>226</v>
      </c>
      <c r="C119" s="92" t="s">
        <v>30</v>
      </c>
      <c r="D119" s="83">
        <v>42541</v>
      </c>
      <c r="E119" s="82" t="s">
        <v>49</v>
      </c>
      <c r="F119" s="77" t="s">
        <v>214</v>
      </c>
      <c r="G119" s="81">
        <v>117</v>
      </c>
      <c r="H119" s="81">
        <v>-2</v>
      </c>
      <c r="I119" s="80">
        <v>740000</v>
      </c>
      <c r="J119" s="79"/>
      <c r="K119" s="78"/>
      <c r="L119" s="94"/>
    </row>
    <row r="120" spans="1:12" ht="15" customHeight="1" x14ac:dyDescent="0.25">
      <c r="A120" s="84">
        <v>118</v>
      </c>
      <c r="B120" s="81" t="s">
        <v>226</v>
      </c>
      <c r="C120" s="92" t="s">
        <v>30</v>
      </c>
      <c r="D120" s="83">
        <v>42530</v>
      </c>
      <c r="E120" s="82" t="s">
        <v>49</v>
      </c>
      <c r="F120" s="77" t="s">
        <v>242</v>
      </c>
      <c r="G120" s="81">
        <v>118</v>
      </c>
      <c r="H120" s="81">
        <v>-2</v>
      </c>
      <c r="I120" s="80">
        <v>720000</v>
      </c>
      <c r="J120" s="79"/>
      <c r="K120" s="78"/>
      <c r="L120" s="94"/>
    </row>
    <row r="121" spans="1:12" ht="15" customHeight="1" x14ac:dyDescent="0.25">
      <c r="A121" s="112">
        <v>119</v>
      </c>
      <c r="B121" s="81"/>
      <c r="C121" s="92" t="s">
        <v>30</v>
      </c>
      <c r="D121" s="111">
        <v>42052</v>
      </c>
      <c r="E121" s="110" t="s">
        <v>187</v>
      </c>
      <c r="F121" s="109" t="s">
        <v>241</v>
      </c>
      <c r="G121" s="108">
        <v>119</v>
      </c>
      <c r="H121" s="108">
        <v>-2</v>
      </c>
      <c r="I121" s="95">
        <v>700000</v>
      </c>
      <c r="J121" s="107"/>
      <c r="K121" s="106"/>
      <c r="L121" s="105"/>
    </row>
    <row r="122" spans="1:12" ht="15" customHeight="1" x14ac:dyDescent="0.25">
      <c r="A122" s="84">
        <v>120</v>
      </c>
      <c r="B122" s="81"/>
      <c r="C122" s="92" t="s">
        <v>30</v>
      </c>
      <c r="D122" s="83">
        <v>42052</v>
      </c>
      <c r="E122" s="82" t="s">
        <v>187</v>
      </c>
      <c r="F122" s="77" t="s">
        <v>241</v>
      </c>
      <c r="G122" s="81">
        <v>120</v>
      </c>
      <c r="H122" s="81">
        <v>-2</v>
      </c>
      <c r="I122" s="95">
        <v>700000</v>
      </c>
      <c r="J122" s="116"/>
      <c r="K122" s="115"/>
      <c r="L122" s="94"/>
    </row>
    <row r="123" spans="1:12" ht="15" customHeight="1" x14ac:dyDescent="0.25">
      <c r="A123" s="84">
        <v>121</v>
      </c>
      <c r="B123" s="81"/>
      <c r="C123" s="92" t="s">
        <v>30</v>
      </c>
      <c r="D123" s="83">
        <v>42249</v>
      </c>
      <c r="E123" s="82" t="s">
        <v>184</v>
      </c>
      <c r="F123" s="77" t="s">
        <v>201</v>
      </c>
      <c r="G123" s="81">
        <v>121</v>
      </c>
      <c r="H123" s="81">
        <v>-2</v>
      </c>
      <c r="I123" s="80">
        <v>750000</v>
      </c>
      <c r="J123" s="116"/>
      <c r="K123" s="115"/>
      <c r="L123" s="94"/>
    </row>
    <row r="124" spans="1:12" ht="15" customHeight="1" x14ac:dyDescent="0.25">
      <c r="A124" s="84">
        <v>122</v>
      </c>
      <c r="B124" s="81"/>
      <c r="C124" s="92" t="s">
        <v>30</v>
      </c>
      <c r="D124" s="83">
        <v>42249</v>
      </c>
      <c r="E124" s="82" t="s">
        <v>184</v>
      </c>
      <c r="F124" s="77" t="s">
        <v>201</v>
      </c>
      <c r="G124" s="81">
        <v>122</v>
      </c>
      <c r="H124" s="81">
        <v>-2</v>
      </c>
      <c r="I124" s="80">
        <v>750000</v>
      </c>
      <c r="J124" s="116"/>
      <c r="K124" s="115"/>
      <c r="L124" s="94"/>
    </row>
    <row r="125" spans="1:12" ht="15" customHeight="1" x14ac:dyDescent="0.25">
      <c r="A125" s="104">
        <v>123</v>
      </c>
      <c r="B125" s="81"/>
      <c r="C125" s="92" t="s">
        <v>30</v>
      </c>
      <c r="D125" s="103">
        <v>42487</v>
      </c>
      <c r="E125" s="102" t="s">
        <v>184</v>
      </c>
      <c r="F125" s="101" t="s">
        <v>201</v>
      </c>
      <c r="G125" s="100">
        <v>123</v>
      </c>
      <c r="H125" s="100">
        <v>-2</v>
      </c>
      <c r="I125" s="80">
        <v>750000</v>
      </c>
      <c r="J125" s="99"/>
      <c r="K125" s="98"/>
      <c r="L125" s="97"/>
    </row>
    <row r="126" spans="1:12" ht="15" customHeight="1" x14ac:dyDescent="0.25">
      <c r="A126" s="84">
        <v>124</v>
      </c>
      <c r="B126" s="81" t="s">
        <v>239</v>
      </c>
      <c r="C126" s="92" t="s">
        <v>30</v>
      </c>
      <c r="D126" s="83"/>
      <c r="E126" s="82"/>
      <c r="F126" s="77" t="s">
        <v>240</v>
      </c>
      <c r="G126" s="81">
        <v>124</v>
      </c>
      <c r="H126" s="81">
        <v>-2</v>
      </c>
      <c r="I126" s="80">
        <v>720000</v>
      </c>
      <c r="J126" s="79"/>
      <c r="K126" s="78"/>
      <c r="L126" s="94"/>
    </row>
    <row r="127" spans="1:12" ht="15" customHeight="1" x14ac:dyDescent="0.25">
      <c r="A127" s="84">
        <v>125</v>
      </c>
      <c r="B127" s="81" t="s">
        <v>239</v>
      </c>
      <c r="C127" s="92" t="s">
        <v>30</v>
      </c>
      <c r="D127" s="83">
        <v>42702</v>
      </c>
      <c r="E127" s="82" t="s">
        <v>31</v>
      </c>
      <c r="F127" s="77" t="s">
        <v>32</v>
      </c>
      <c r="G127" s="81">
        <v>125</v>
      </c>
      <c r="H127" s="81">
        <v>-2</v>
      </c>
      <c r="I127" s="80">
        <v>720000</v>
      </c>
      <c r="J127" s="79"/>
      <c r="K127" s="78"/>
      <c r="L127" s="94"/>
    </row>
    <row r="128" spans="1:12" ht="15" customHeight="1" x14ac:dyDescent="0.25">
      <c r="A128" s="84">
        <v>126</v>
      </c>
      <c r="B128" s="81" t="s">
        <v>204</v>
      </c>
      <c r="C128" s="117" t="s">
        <v>28</v>
      </c>
      <c r="D128" s="83"/>
      <c r="E128" s="82"/>
      <c r="F128" s="77"/>
      <c r="G128" s="81">
        <v>126</v>
      </c>
      <c r="H128" s="81">
        <v>-2</v>
      </c>
      <c r="I128" s="80">
        <v>720000</v>
      </c>
      <c r="J128" s="79"/>
      <c r="K128" s="106">
        <v>0.01</v>
      </c>
      <c r="L128" s="94"/>
    </row>
    <row r="129" spans="1:12" ht="15" customHeight="1" x14ac:dyDescent="0.25">
      <c r="A129" s="84">
        <v>127</v>
      </c>
      <c r="B129" s="81" t="s">
        <v>204</v>
      </c>
      <c r="C129" s="92" t="s">
        <v>30</v>
      </c>
      <c r="D129" s="83">
        <v>42803</v>
      </c>
      <c r="E129" s="82" t="s">
        <v>238</v>
      </c>
      <c r="F129" s="77" t="s">
        <v>237</v>
      </c>
      <c r="G129" s="96">
        <v>127</v>
      </c>
      <c r="H129" s="81">
        <v>-2</v>
      </c>
      <c r="I129" s="80">
        <v>720000</v>
      </c>
      <c r="J129" s="79"/>
      <c r="K129" s="78">
        <v>0.01</v>
      </c>
      <c r="L129" s="94"/>
    </row>
    <row r="130" spans="1:12" ht="30" customHeight="1" x14ac:dyDescent="0.25">
      <c r="A130" s="112">
        <v>128</v>
      </c>
      <c r="B130" s="81"/>
      <c r="C130" s="92" t="s">
        <v>30</v>
      </c>
      <c r="D130" s="111">
        <v>42501</v>
      </c>
      <c r="E130" s="110" t="s">
        <v>49</v>
      </c>
      <c r="F130" s="109" t="s">
        <v>236</v>
      </c>
      <c r="G130" s="108">
        <v>128</v>
      </c>
      <c r="H130" s="108">
        <v>-2</v>
      </c>
      <c r="I130" s="80">
        <v>720000</v>
      </c>
      <c r="J130" s="107" t="s">
        <v>235</v>
      </c>
      <c r="K130" s="106"/>
      <c r="L130" s="105"/>
    </row>
    <row r="131" spans="1:12" ht="30" customHeight="1" x14ac:dyDescent="0.25">
      <c r="A131" s="104">
        <v>129</v>
      </c>
      <c r="B131" s="81"/>
      <c r="C131" s="92" t="s">
        <v>30</v>
      </c>
      <c r="D131" s="103">
        <v>41992</v>
      </c>
      <c r="E131" s="102" t="s">
        <v>49</v>
      </c>
      <c r="F131" s="101" t="s">
        <v>234</v>
      </c>
      <c r="G131" s="100">
        <v>129</v>
      </c>
      <c r="H131" s="100">
        <v>-2</v>
      </c>
      <c r="I131" s="80">
        <v>720000</v>
      </c>
      <c r="J131" s="99" t="s">
        <v>233</v>
      </c>
      <c r="K131" s="98"/>
      <c r="L131" s="101"/>
    </row>
    <row r="132" spans="1:12" ht="15" customHeight="1" x14ac:dyDescent="0.25">
      <c r="A132" s="84">
        <v>130</v>
      </c>
      <c r="B132" s="81" t="s">
        <v>204</v>
      </c>
      <c r="C132" s="92" t="s">
        <v>30</v>
      </c>
      <c r="D132" s="83">
        <v>42520</v>
      </c>
      <c r="E132" s="82" t="s">
        <v>184</v>
      </c>
      <c r="F132" s="77" t="s">
        <v>232</v>
      </c>
      <c r="G132" s="81">
        <v>130</v>
      </c>
      <c r="H132" s="81">
        <v>-2</v>
      </c>
      <c r="I132" s="80">
        <v>720000</v>
      </c>
      <c r="J132" s="79"/>
      <c r="K132" s="78"/>
      <c r="L132" s="94"/>
    </row>
    <row r="133" spans="1:12" ht="15" customHeight="1" x14ac:dyDescent="0.25">
      <c r="A133" s="84">
        <v>131</v>
      </c>
      <c r="B133" s="81" t="s">
        <v>204</v>
      </c>
      <c r="C133" s="92" t="s">
        <v>30</v>
      </c>
      <c r="D133" s="83">
        <v>42503</v>
      </c>
      <c r="E133" s="82" t="s">
        <v>184</v>
      </c>
      <c r="F133" s="77" t="s">
        <v>232</v>
      </c>
      <c r="G133" s="81">
        <v>131</v>
      </c>
      <c r="H133" s="81">
        <v>-2</v>
      </c>
      <c r="I133" s="80">
        <v>720000</v>
      </c>
      <c r="J133" s="79"/>
      <c r="K133" s="78"/>
      <c r="L133" s="94"/>
    </row>
    <row r="134" spans="1:12" ht="15" customHeight="1" x14ac:dyDescent="0.25">
      <c r="A134" s="84">
        <v>132</v>
      </c>
      <c r="B134" s="81" t="s">
        <v>204</v>
      </c>
      <c r="C134" s="92" t="s">
        <v>30</v>
      </c>
      <c r="D134" s="83">
        <v>42597</v>
      </c>
      <c r="E134" s="82" t="s">
        <v>187</v>
      </c>
      <c r="F134" s="77" t="s">
        <v>231</v>
      </c>
      <c r="G134" s="81">
        <v>132</v>
      </c>
      <c r="H134" s="81">
        <v>-2</v>
      </c>
      <c r="I134" s="80">
        <v>720000</v>
      </c>
      <c r="J134" s="79"/>
      <c r="K134" s="78"/>
      <c r="L134" s="94"/>
    </row>
    <row r="135" spans="1:12" ht="15" customHeight="1" x14ac:dyDescent="0.25">
      <c r="A135" s="112">
        <v>133</v>
      </c>
      <c r="B135" s="81"/>
      <c r="C135" s="92" t="s">
        <v>30</v>
      </c>
      <c r="D135" s="111">
        <v>42405</v>
      </c>
      <c r="E135" s="110" t="s">
        <v>184</v>
      </c>
      <c r="F135" s="109" t="s">
        <v>230</v>
      </c>
      <c r="G135" s="108">
        <v>133</v>
      </c>
      <c r="H135" s="108">
        <v>-2</v>
      </c>
      <c r="I135" s="95">
        <v>700000</v>
      </c>
      <c r="J135" s="107"/>
      <c r="K135" s="106"/>
      <c r="L135" s="105"/>
    </row>
    <row r="136" spans="1:12" ht="15" customHeight="1" x14ac:dyDescent="0.25">
      <c r="A136" s="84">
        <v>134</v>
      </c>
      <c r="B136" s="81"/>
      <c r="C136" s="92" t="s">
        <v>30</v>
      </c>
      <c r="D136" s="83">
        <v>42186</v>
      </c>
      <c r="E136" s="82" t="s">
        <v>185</v>
      </c>
      <c r="F136" s="77" t="s">
        <v>229</v>
      </c>
      <c r="G136" s="81">
        <v>134</v>
      </c>
      <c r="H136" s="81">
        <v>-2</v>
      </c>
      <c r="I136" s="80">
        <v>700000</v>
      </c>
      <c r="J136" s="116"/>
      <c r="K136" s="115"/>
      <c r="L136" s="94"/>
    </row>
    <row r="137" spans="1:12" ht="15" customHeight="1" x14ac:dyDescent="0.25">
      <c r="A137" s="84">
        <v>135</v>
      </c>
      <c r="B137" s="81"/>
      <c r="C137" s="92" t="s">
        <v>30</v>
      </c>
      <c r="D137" s="83">
        <v>42420</v>
      </c>
      <c r="E137" s="82" t="s">
        <v>49</v>
      </c>
      <c r="F137" s="77" t="s">
        <v>225</v>
      </c>
      <c r="G137" s="81">
        <v>135</v>
      </c>
      <c r="H137" s="81">
        <v>-2</v>
      </c>
      <c r="I137" s="80">
        <v>730000</v>
      </c>
      <c r="J137" s="116"/>
      <c r="K137" s="115"/>
      <c r="L137" s="94"/>
    </row>
    <row r="138" spans="1:12" ht="15" customHeight="1" x14ac:dyDescent="0.25">
      <c r="A138" s="84">
        <v>136</v>
      </c>
      <c r="B138" s="81"/>
      <c r="C138" s="92" t="s">
        <v>30</v>
      </c>
      <c r="D138" s="83">
        <v>42488</v>
      </c>
      <c r="E138" s="90" t="s">
        <v>49</v>
      </c>
      <c r="F138" s="82" t="s">
        <v>213</v>
      </c>
      <c r="G138" s="81">
        <v>136</v>
      </c>
      <c r="H138" s="81">
        <v>-2</v>
      </c>
      <c r="I138" s="80">
        <v>730000</v>
      </c>
      <c r="J138" s="116"/>
      <c r="K138" s="115"/>
      <c r="L138" s="94"/>
    </row>
    <row r="139" spans="1:12" ht="15" customHeight="1" x14ac:dyDescent="0.25">
      <c r="A139" s="84">
        <v>137</v>
      </c>
      <c r="B139" s="81"/>
      <c r="C139" s="92" t="s">
        <v>30</v>
      </c>
      <c r="D139" s="83">
        <v>42500</v>
      </c>
      <c r="E139" s="82" t="s">
        <v>49</v>
      </c>
      <c r="F139" s="82" t="s">
        <v>210</v>
      </c>
      <c r="G139" s="81">
        <v>137</v>
      </c>
      <c r="H139" s="81">
        <v>-2</v>
      </c>
      <c r="I139" s="80">
        <v>730000</v>
      </c>
      <c r="J139" s="116"/>
      <c r="K139" s="115"/>
      <c r="L139" s="94"/>
    </row>
    <row r="140" spans="1:12" ht="15" customHeight="1" x14ac:dyDescent="0.25">
      <c r="A140" s="84">
        <v>138</v>
      </c>
      <c r="B140" s="81"/>
      <c r="C140" s="92" t="s">
        <v>30</v>
      </c>
      <c r="D140" s="83">
        <v>41928</v>
      </c>
      <c r="E140" s="82" t="s">
        <v>192</v>
      </c>
      <c r="F140" s="77" t="s">
        <v>228</v>
      </c>
      <c r="G140" s="81">
        <v>138</v>
      </c>
      <c r="H140" s="81">
        <v>-2</v>
      </c>
      <c r="I140" s="80">
        <v>690000</v>
      </c>
      <c r="J140" s="116"/>
      <c r="K140" s="115"/>
      <c r="L140" s="77"/>
    </row>
    <row r="141" spans="1:12" ht="15" customHeight="1" x14ac:dyDescent="0.25">
      <c r="A141" s="84">
        <v>139</v>
      </c>
      <c r="B141" s="81"/>
      <c r="C141" s="92" t="s">
        <v>30</v>
      </c>
      <c r="D141" s="83">
        <v>42149</v>
      </c>
      <c r="E141" s="82" t="s">
        <v>184</v>
      </c>
      <c r="F141" s="77" t="s">
        <v>227</v>
      </c>
      <c r="G141" s="81">
        <v>139</v>
      </c>
      <c r="H141" s="81">
        <v>-2</v>
      </c>
      <c r="I141" s="80">
        <v>730000</v>
      </c>
      <c r="J141" s="116"/>
      <c r="K141" s="115"/>
      <c r="L141" s="94"/>
    </row>
    <row r="142" spans="1:12" ht="15" customHeight="1" x14ac:dyDescent="0.25">
      <c r="A142" s="104">
        <v>140</v>
      </c>
      <c r="B142" s="81" t="s">
        <v>226</v>
      </c>
      <c r="C142" s="92" t="s">
        <v>30</v>
      </c>
      <c r="D142" s="103">
        <v>42420</v>
      </c>
      <c r="E142" s="102" t="s">
        <v>49</v>
      </c>
      <c r="F142" s="101" t="s">
        <v>225</v>
      </c>
      <c r="G142" s="100">
        <v>140</v>
      </c>
      <c r="H142" s="100">
        <v>-2</v>
      </c>
      <c r="I142" s="80">
        <v>730000</v>
      </c>
      <c r="J142" s="99"/>
      <c r="K142" s="98"/>
      <c r="L142" s="97"/>
    </row>
    <row r="143" spans="1:12" ht="15" customHeight="1" x14ac:dyDescent="0.25">
      <c r="A143" s="84">
        <v>141</v>
      </c>
      <c r="B143" s="81" t="s">
        <v>186</v>
      </c>
      <c r="C143" s="92" t="s">
        <v>30</v>
      </c>
      <c r="D143" s="83">
        <v>42634</v>
      </c>
      <c r="E143" s="102" t="s">
        <v>224</v>
      </c>
      <c r="F143" s="77" t="s">
        <v>223</v>
      </c>
      <c r="G143" s="81">
        <v>141</v>
      </c>
      <c r="H143" s="81">
        <v>-2</v>
      </c>
      <c r="I143" s="80"/>
      <c r="J143" s="79"/>
      <c r="K143" s="78"/>
      <c r="L143" s="94"/>
    </row>
    <row r="144" spans="1:12" ht="15" customHeight="1" x14ac:dyDescent="0.25">
      <c r="A144" s="84">
        <v>142</v>
      </c>
      <c r="B144" s="81" t="s">
        <v>186</v>
      </c>
      <c r="C144" s="92" t="s">
        <v>30</v>
      </c>
      <c r="D144" s="83">
        <v>42634</v>
      </c>
      <c r="E144" s="102" t="s">
        <v>224</v>
      </c>
      <c r="F144" s="77" t="s">
        <v>223</v>
      </c>
      <c r="G144" s="81">
        <v>142</v>
      </c>
      <c r="H144" s="81">
        <v>-2</v>
      </c>
      <c r="I144" s="80"/>
      <c r="J144" s="79"/>
      <c r="K144" s="78"/>
      <c r="L144" s="94"/>
    </row>
    <row r="145" spans="1:12" ht="30" customHeight="1" x14ac:dyDescent="0.25">
      <c r="A145" s="84">
        <v>143</v>
      </c>
      <c r="B145" s="81" t="s">
        <v>208</v>
      </c>
      <c r="C145" s="114" t="s">
        <v>183</v>
      </c>
      <c r="D145" s="83"/>
      <c r="E145" s="82"/>
      <c r="F145" s="77"/>
      <c r="G145" s="81">
        <v>143</v>
      </c>
      <c r="H145" s="81">
        <v>-2</v>
      </c>
      <c r="I145" s="80">
        <v>700000</v>
      </c>
      <c r="J145" s="79" t="s">
        <v>222</v>
      </c>
      <c r="K145" s="78"/>
      <c r="L145" s="94"/>
    </row>
    <row r="146" spans="1:12" ht="30" customHeight="1" x14ac:dyDescent="0.25">
      <c r="A146" s="84">
        <v>144</v>
      </c>
      <c r="B146" s="81" t="s">
        <v>208</v>
      </c>
      <c r="C146" s="114" t="s">
        <v>183</v>
      </c>
      <c r="D146" s="83"/>
      <c r="E146" s="82"/>
      <c r="F146" s="77"/>
      <c r="G146" s="81">
        <v>144</v>
      </c>
      <c r="H146" s="81">
        <v>-2</v>
      </c>
      <c r="I146" s="80">
        <v>700000</v>
      </c>
      <c r="J146" s="79" t="s">
        <v>222</v>
      </c>
      <c r="K146" s="78"/>
      <c r="L146" s="94"/>
    </row>
    <row r="147" spans="1:12" ht="15" customHeight="1" x14ac:dyDescent="0.25">
      <c r="A147" s="84">
        <v>145</v>
      </c>
      <c r="B147" s="81"/>
      <c r="C147" s="92" t="s">
        <v>30</v>
      </c>
      <c r="D147" s="83">
        <v>42296</v>
      </c>
      <c r="E147" s="82" t="s">
        <v>197</v>
      </c>
      <c r="F147" s="77" t="s">
        <v>198</v>
      </c>
      <c r="G147" s="81">
        <v>145</v>
      </c>
      <c r="H147" s="81">
        <v>-2</v>
      </c>
      <c r="I147" s="80">
        <v>720000</v>
      </c>
      <c r="J147" s="79"/>
      <c r="K147" s="78"/>
      <c r="L147" s="94"/>
    </row>
    <row r="148" spans="1:12" ht="15" customHeight="1" x14ac:dyDescent="0.25">
      <c r="A148" s="112">
        <v>146</v>
      </c>
      <c r="B148" s="81" t="s">
        <v>221</v>
      </c>
      <c r="C148" s="92" t="s">
        <v>30</v>
      </c>
      <c r="D148" s="111"/>
      <c r="E148" s="110"/>
      <c r="F148" s="109"/>
      <c r="G148" s="108">
        <v>146</v>
      </c>
      <c r="H148" s="108">
        <v>-2</v>
      </c>
      <c r="I148" s="95">
        <v>650000</v>
      </c>
      <c r="J148" s="107"/>
      <c r="K148" s="106"/>
      <c r="L148" s="105"/>
    </row>
    <row r="149" spans="1:12" ht="15" customHeight="1" x14ac:dyDescent="0.25">
      <c r="A149" s="104">
        <v>147</v>
      </c>
      <c r="B149" s="81" t="s">
        <v>221</v>
      </c>
      <c r="C149" s="92" t="s">
        <v>30</v>
      </c>
      <c r="D149" s="103"/>
      <c r="E149" s="102"/>
      <c r="F149" s="101"/>
      <c r="G149" s="100">
        <v>147</v>
      </c>
      <c r="H149" s="100">
        <v>-2</v>
      </c>
      <c r="I149" s="113">
        <v>650000</v>
      </c>
      <c r="J149" s="99"/>
      <c r="K149" s="98"/>
      <c r="L149" s="97"/>
    </row>
    <row r="150" spans="1:12" ht="140.25" customHeight="1" x14ac:dyDescent="0.25">
      <c r="A150" s="84" t="s">
        <v>1579</v>
      </c>
      <c r="B150" s="81" t="s">
        <v>204</v>
      </c>
      <c r="C150" s="785" t="s">
        <v>28</v>
      </c>
      <c r="D150" s="83"/>
      <c r="E150" s="82"/>
      <c r="F150" s="77"/>
      <c r="G150" s="81">
        <v>142.1</v>
      </c>
      <c r="H150" s="81">
        <v>-2</v>
      </c>
      <c r="I150" s="80">
        <v>3100000</v>
      </c>
      <c r="J150" s="79" t="s">
        <v>1580</v>
      </c>
      <c r="K150" s="78"/>
      <c r="L150" s="77"/>
    </row>
    <row r="151" spans="1:12" ht="150" x14ac:dyDescent="0.25">
      <c r="A151" s="84">
        <v>149</v>
      </c>
      <c r="B151" s="81" t="s">
        <v>204</v>
      </c>
      <c r="C151" s="785" t="s">
        <v>28</v>
      </c>
      <c r="D151" s="83"/>
      <c r="E151" s="82"/>
      <c r="F151" s="77"/>
      <c r="G151" s="81">
        <v>149</v>
      </c>
      <c r="H151" s="81">
        <v>-2</v>
      </c>
      <c r="I151" s="80">
        <v>740000</v>
      </c>
      <c r="J151" s="79"/>
      <c r="K151" s="78"/>
      <c r="L151" s="77" t="s">
        <v>1577</v>
      </c>
    </row>
    <row r="152" spans="1:12" ht="15" customHeight="1" x14ac:dyDescent="0.25">
      <c r="A152" s="112">
        <v>150</v>
      </c>
      <c r="B152" s="81"/>
      <c r="C152" s="92" t="s">
        <v>30</v>
      </c>
      <c r="D152" s="111">
        <v>42313</v>
      </c>
      <c r="E152" s="110" t="s">
        <v>187</v>
      </c>
      <c r="F152" s="109" t="s">
        <v>220</v>
      </c>
      <c r="G152" s="108">
        <v>150</v>
      </c>
      <c r="H152" s="108">
        <v>-2</v>
      </c>
      <c r="I152" s="95">
        <v>720000</v>
      </c>
      <c r="J152" s="107"/>
      <c r="K152" s="106"/>
      <c r="L152" s="105"/>
    </row>
    <row r="153" spans="1:12" ht="15" customHeight="1" x14ac:dyDescent="0.25">
      <c r="A153" s="104">
        <v>151</v>
      </c>
      <c r="B153" s="81"/>
      <c r="C153" s="92" t="s">
        <v>30</v>
      </c>
      <c r="D153" s="103">
        <v>42313</v>
      </c>
      <c r="E153" s="102" t="s">
        <v>187</v>
      </c>
      <c r="F153" s="101" t="s">
        <v>220</v>
      </c>
      <c r="G153" s="100">
        <v>151</v>
      </c>
      <c r="H153" s="100">
        <v>-2</v>
      </c>
      <c r="I153" s="95">
        <v>720000</v>
      </c>
      <c r="J153" s="99"/>
      <c r="K153" s="98"/>
      <c r="L153" s="97"/>
    </row>
    <row r="154" spans="1:12" ht="15" customHeight="1" x14ac:dyDescent="0.25">
      <c r="A154" s="84">
        <v>152</v>
      </c>
      <c r="B154" s="81" t="s">
        <v>204</v>
      </c>
      <c r="C154" s="92" t="s">
        <v>30</v>
      </c>
      <c r="D154" s="83">
        <v>42893</v>
      </c>
      <c r="E154" s="82" t="s">
        <v>212</v>
      </c>
      <c r="F154" s="77" t="s">
        <v>219</v>
      </c>
      <c r="G154" s="96">
        <v>152</v>
      </c>
      <c r="H154" s="81">
        <v>-2</v>
      </c>
      <c r="I154" s="95">
        <v>720000</v>
      </c>
      <c r="J154" s="79"/>
      <c r="K154" s="78">
        <v>0.01</v>
      </c>
      <c r="L154" s="94"/>
    </row>
    <row r="155" spans="1:12" ht="15" customHeight="1" x14ac:dyDescent="0.25">
      <c r="A155" s="84">
        <v>153</v>
      </c>
      <c r="B155" s="81" t="s">
        <v>204</v>
      </c>
      <c r="C155" s="92" t="s">
        <v>30</v>
      </c>
      <c r="D155" s="83">
        <v>42684</v>
      </c>
      <c r="E155" s="82" t="s">
        <v>184</v>
      </c>
      <c r="F155" s="77" t="s">
        <v>218</v>
      </c>
      <c r="G155" s="81">
        <v>153</v>
      </c>
      <c r="H155" s="81">
        <v>-2</v>
      </c>
      <c r="I155" s="95">
        <v>720000</v>
      </c>
      <c r="J155" s="79"/>
      <c r="K155" s="78"/>
      <c r="L155" s="94"/>
    </row>
    <row r="156" spans="1:12" ht="15" customHeight="1" x14ac:dyDescent="0.25">
      <c r="A156" s="93">
        <v>154</v>
      </c>
      <c r="B156" s="81"/>
      <c r="C156" s="92" t="s">
        <v>30</v>
      </c>
      <c r="D156" s="91">
        <v>41926</v>
      </c>
      <c r="E156" s="90" t="s">
        <v>187</v>
      </c>
      <c r="F156" s="85" t="s">
        <v>217</v>
      </c>
      <c r="G156" s="89">
        <v>154</v>
      </c>
      <c r="H156" s="89">
        <v>-2</v>
      </c>
      <c r="I156" s="88">
        <v>730000</v>
      </c>
      <c r="J156" s="87"/>
      <c r="K156" s="86"/>
      <c r="L156" s="85"/>
    </row>
    <row r="157" spans="1:12" ht="150" x14ac:dyDescent="0.25">
      <c r="A157" s="84" t="s">
        <v>1581</v>
      </c>
      <c r="B157" s="81" t="s">
        <v>204</v>
      </c>
      <c r="C157" s="785" t="s">
        <v>28</v>
      </c>
      <c r="D157" s="83"/>
      <c r="E157" s="82"/>
      <c r="F157" s="77"/>
      <c r="G157" s="958">
        <v>228.3</v>
      </c>
      <c r="H157" s="81">
        <v>-2</v>
      </c>
      <c r="I157" s="960">
        <v>5000000</v>
      </c>
      <c r="J157" s="79" t="s">
        <v>1583</v>
      </c>
      <c r="K157" s="78"/>
      <c r="L157" s="77"/>
    </row>
    <row r="158" spans="1:12" ht="150" x14ac:dyDescent="0.25">
      <c r="A158" s="84" t="s">
        <v>1582</v>
      </c>
      <c r="B158" s="81" t="s">
        <v>204</v>
      </c>
      <c r="C158" s="785" t="s">
        <v>28</v>
      </c>
      <c r="D158" s="83"/>
      <c r="E158" s="82"/>
      <c r="F158" s="77"/>
      <c r="G158" s="959"/>
      <c r="H158" s="81">
        <v>-2</v>
      </c>
      <c r="I158" s="961"/>
      <c r="J158" s="79" t="s">
        <v>1583</v>
      </c>
      <c r="K158" s="78"/>
      <c r="L158" s="77"/>
    </row>
    <row r="159" spans="1:12" x14ac:dyDescent="0.25">
      <c r="B159" s="75"/>
    </row>
    <row r="160" spans="1:12" x14ac:dyDescent="0.25">
      <c r="B160" s="75"/>
    </row>
    <row r="161" spans="2:2" x14ac:dyDescent="0.25">
      <c r="B161" s="75"/>
    </row>
    <row r="162" spans="2:2" x14ac:dyDescent="0.25">
      <c r="B162" s="75"/>
    </row>
    <row r="163" spans="2:2" x14ac:dyDescent="0.25">
      <c r="B163" s="75"/>
    </row>
    <row r="164" spans="2:2" x14ac:dyDescent="0.25">
      <c r="B164" s="75"/>
    </row>
    <row r="165" spans="2:2" x14ac:dyDescent="0.25">
      <c r="B165" s="75"/>
    </row>
    <row r="166" spans="2:2" x14ac:dyDescent="0.25">
      <c r="B166" s="75"/>
    </row>
    <row r="167" spans="2:2" x14ac:dyDescent="0.25">
      <c r="B167" s="75"/>
    </row>
    <row r="168" spans="2:2" x14ac:dyDescent="0.25">
      <c r="B168" s="75"/>
    </row>
    <row r="169" spans="2:2" x14ac:dyDescent="0.25">
      <c r="B169" s="75"/>
    </row>
    <row r="170" spans="2:2" x14ac:dyDescent="0.25">
      <c r="B170" s="75"/>
    </row>
    <row r="171" spans="2:2" x14ac:dyDescent="0.25">
      <c r="B171" s="75"/>
    </row>
    <row r="172" spans="2:2" x14ac:dyDescent="0.25">
      <c r="B172" s="75"/>
    </row>
    <row r="173" spans="2:2" x14ac:dyDescent="0.25">
      <c r="B173" s="75"/>
    </row>
    <row r="174" spans="2:2" x14ac:dyDescent="0.25">
      <c r="B174" s="75"/>
    </row>
    <row r="175" spans="2:2" x14ac:dyDescent="0.25">
      <c r="B175" s="75"/>
    </row>
    <row r="176" spans="2:2" x14ac:dyDescent="0.25">
      <c r="B176" s="75"/>
    </row>
    <row r="177" spans="2:2" x14ac:dyDescent="0.25">
      <c r="B177" s="75"/>
    </row>
    <row r="178" spans="2:2" x14ac:dyDescent="0.25">
      <c r="B178" s="75"/>
    </row>
    <row r="179" spans="2:2" x14ac:dyDescent="0.25">
      <c r="B179" s="75"/>
    </row>
    <row r="180" spans="2:2" x14ac:dyDescent="0.25">
      <c r="B180" s="75"/>
    </row>
    <row r="181" spans="2:2" x14ac:dyDescent="0.25">
      <c r="B181" s="75"/>
    </row>
    <row r="182" spans="2:2" x14ac:dyDescent="0.25">
      <c r="B182" s="75"/>
    </row>
    <row r="183" spans="2:2" x14ac:dyDescent="0.25">
      <c r="B183" s="75"/>
    </row>
    <row r="184" spans="2:2" x14ac:dyDescent="0.25">
      <c r="B184" s="75"/>
    </row>
    <row r="185" spans="2:2" x14ac:dyDescent="0.25">
      <c r="B185" s="75"/>
    </row>
    <row r="186" spans="2:2" x14ac:dyDescent="0.25">
      <c r="B186" s="75"/>
    </row>
    <row r="187" spans="2:2" x14ac:dyDescent="0.25">
      <c r="B187" s="75"/>
    </row>
    <row r="188" spans="2:2" x14ac:dyDescent="0.25">
      <c r="B188" s="75"/>
    </row>
    <row r="189" spans="2:2" x14ac:dyDescent="0.25">
      <c r="B189" s="75"/>
    </row>
    <row r="190" spans="2:2" x14ac:dyDescent="0.25">
      <c r="B190" s="75"/>
    </row>
    <row r="191" spans="2:2" x14ac:dyDescent="0.25">
      <c r="B191" s="75"/>
    </row>
    <row r="192" spans="2:2" x14ac:dyDescent="0.25">
      <c r="B192" s="75"/>
    </row>
  </sheetData>
  <autoFilter ref="A1:L158"/>
  <mergeCells count="14">
    <mergeCell ref="F1:F2"/>
    <mergeCell ref="A1:A2"/>
    <mergeCell ref="B1:B2"/>
    <mergeCell ref="C1:C2"/>
    <mergeCell ref="D1:D2"/>
    <mergeCell ref="E1:E2"/>
    <mergeCell ref="J1:J2"/>
    <mergeCell ref="L1:L2"/>
    <mergeCell ref="K1:K2"/>
    <mergeCell ref="G157:G158"/>
    <mergeCell ref="I157:I158"/>
    <mergeCell ref="G1:G2"/>
    <mergeCell ref="H1:H2"/>
    <mergeCell ref="I1:I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view="pageBreakPreview" zoomScale="60" zoomScalePageLayoutView="70" workbookViewId="0">
      <selection sqref="A1:XFD10"/>
    </sheetView>
  </sheetViews>
  <sheetFormatPr defaultColWidth="9.140625" defaultRowHeight="15.75" x14ac:dyDescent="0.25"/>
  <cols>
    <col min="1" max="1" width="9.140625" style="140"/>
    <col min="2" max="2" width="19.5703125" style="140" customWidth="1"/>
    <col min="3" max="3" width="16.5703125" style="140" customWidth="1"/>
    <col min="4" max="6" width="11.140625" style="140" customWidth="1"/>
    <col min="7" max="7" width="18.140625" style="140" customWidth="1"/>
    <col min="8" max="8" width="16.28515625" style="140" customWidth="1"/>
    <col min="9" max="9" width="20.28515625" style="140" customWidth="1"/>
    <col min="10" max="10" width="19" style="140" customWidth="1"/>
    <col min="11" max="11" width="12.85546875" style="262" hidden="1" customWidth="1"/>
    <col min="12" max="12" width="10.5703125" style="263" hidden="1" customWidth="1"/>
    <col min="13" max="13" width="10.5703125" style="264" hidden="1" customWidth="1"/>
    <col min="14" max="14" width="15.5703125" style="264" hidden="1" customWidth="1"/>
    <col min="15" max="15" width="15.5703125" style="264" customWidth="1"/>
    <col min="16" max="16" width="18.5703125" style="140" customWidth="1"/>
    <col min="17" max="17" width="19.42578125" style="140" customWidth="1"/>
    <col min="18" max="18" width="15.7109375" style="140" customWidth="1"/>
    <col min="19" max="19" width="17.5703125" style="718" customWidth="1"/>
    <col min="20" max="20" width="12.28515625" style="140" hidden="1" customWidth="1"/>
    <col min="21" max="21" width="15.7109375" style="631" customWidth="1"/>
    <col min="22" max="22" width="15.5703125" style="631" customWidth="1"/>
    <col min="23" max="23" width="18.28515625" style="743" customWidth="1"/>
    <col min="24" max="24" width="16" style="140" customWidth="1"/>
    <col min="25" max="16384" width="9.140625" style="140"/>
  </cols>
  <sheetData>
    <row r="1" spans="1:24" s="998" customFormat="1" ht="31.5" customHeight="1" x14ac:dyDescent="0.25">
      <c r="A1" s="998" t="s">
        <v>1510</v>
      </c>
    </row>
    <row r="2" spans="1:24" s="999" customFormat="1" ht="26.25" customHeight="1" x14ac:dyDescent="0.25">
      <c r="A2" s="999" t="s">
        <v>1578</v>
      </c>
    </row>
    <row r="3" spans="1:24" s="135" customFormat="1" ht="54.75" customHeight="1" x14ac:dyDescent="0.35">
      <c r="A3" s="983" t="s">
        <v>0</v>
      </c>
      <c r="B3" s="980" t="s">
        <v>1492</v>
      </c>
      <c r="C3" s="980" t="s">
        <v>1361</v>
      </c>
      <c r="D3" s="983" t="s">
        <v>112</v>
      </c>
      <c r="E3" s="983" t="s">
        <v>327</v>
      </c>
      <c r="F3" s="989" t="s">
        <v>328</v>
      </c>
      <c r="G3" s="977" t="s">
        <v>5</v>
      </c>
      <c r="H3" s="977" t="s">
        <v>124</v>
      </c>
      <c r="I3" s="977" t="s">
        <v>6</v>
      </c>
      <c r="J3" s="977" t="s">
        <v>7</v>
      </c>
      <c r="K3" s="990" t="s">
        <v>329</v>
      </c>
      <c r="L3" s="136"/>
      <c r="M3" s="991" t="s">
        <v>330</v>
      </c>
      <c r="N3" s="991"/>
      <c r="O3" s="978" t="s">
        <v>1362</v>
      </c>
      <c r="P3" s="990" t="s">
        <v>331</v>
      </c>
      <c r="Q3" s="982" t="s">
        <v>332</v>
      </c>
      <c r="R3" s="982" t="s">
        <v>10</v>
      </c>
      <c r="S3" s="988" t="s">
        <v>333</v>
      </c>
      <c r="T3" s="982" t="s">
        <v>334</v>
      </c>
      <c r="U3" s="976" t="s">
        <v>335</v>
      </c>
      <c r="V3" s="976" t="s">
        <v>11</v>
      </c>
      <c r="W3" s="976" t="s">
        <v>500</v>
      </c>
    </row>
    <row r="4" spans="1:24" ht="111" customHeight="1" x14ac:dyDescent="0.25">
      <c r="A4" s="983"/>
      <c r="B4" s="980"/>
      <c r="C4" s="980"/>
      <c r="D4" s="983"/>
      <c r="E4" s="983"/>
      <c r="F4" s="989"/>
      <c r="G4" s="977"/>
      <c r="H4" s="977"/>
      <c r="I4" s="977"/>
      <c r="J4" s="977"/>
      <c r="K4" s="990"/>
      <c r="L4" s="137" t="s">
        <v>336</v>
      </c>
      <c r="M4" s="138" t="s">
        <v>337</v>
      </c>
      <c r="N4" s="139" t="s">
        <v>332</v>
      </c>
      <c r="O4" s="979"/>
      <c r="P4" s="990"/>
      <c r="Q4" s="982"/>
      <c r="R4" s="982"/>
      <c r="S4" s="988"/>
      <c r="T4" s="982"/>
      <c r="U4" s="976"/>
      <c r="V4" s="976"/>
      <c r="W4" s="976"/>
    </row>
    <row r="5" spans="1:24" s="141" customFormat="1" ht="26.25" customHeight="1" x14ac:dyDescent="0.25">
      <c r="A5" s="142"/>
      <c r="B5" s="981" t="s">
        <v>338</v>
      </c>
      <c r="C5" s="981"/>
      <c r="D5" s="981"/>
      <c r="E5" s="981"/>
      <c r="F5" s="981"/>
      <c r="G5" s="981"/>
      <c r="H5" s="981"/>
      <c r="I5" s="981"/>
      <c r="J5" s="981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733"/>
      <c r="X5" s="142"/>
    </row>
    <row r="6" spans="1:24" ht="96" customHeight="1" x14ac:dyDescent="0.25">
      <c r="A6" s="634">
        <v>1</v>
      </c>
      <c r="B6" s="146" t="s">
        <v>340</v>
      </c>
      <c r="C6" s="146"/>
      <c r="D6" s="144">
        <v>1</v>
      </c>
      <c r="E6" s="145" t="s">
        <v>339</v>
      </c>
      <c r="F6" s="719">
        <v>52</v>
      </c>
      <c r="G6" s="331" t="s">
        <v>30</v>
      </c>
      <c r="H6" s="148">
        <v>43172</v>
      </c>
      <c r="I6" s="149" t="s">
        <v>101</v>
      </c>
      <c r="J6" s="149" t="s">
        <v>373</v>
      </c>
      <c r="K6" s="150" t="s">
        <v>341</v>
      </c>
      <c r="L6" s="151">
        <v>103000</v>
      </c>
      <c r="M6" s="720">
        <v>90000</v>
      </c>
      <c r="N6" s="720">
        <v>11385000</v>
      </c>
      <c r="O6" s="720" t="s">
        <v>341</v>
      </c>
      <c r="P6" s="721">
        <v>100000</v>
      </c>
      <c r="Q6" s="154">
        <v>5200000</v>
      </c>
      <c r="R6" s="155">
        <v>1</v>
      </c>
      <c r="S6" s="2" t="s">
        <v>342</v>
      </c>
      <c r="T6" s="741"/>
      <c r="U6" s="195"/>
      <c r="V6" s="742"/>
    </row>
    <row r="7" spans="1:24" ht="60.75" customHeight="1" x14ac:dyDescent="0.25">
      <c r="A7" s="634">
        <v>2</v>
      </c>
      <c r="B7" s="146">
        <v>220</v>
      </c>
      <c r="C7" s="146"/>
      <c r="D7" s="144">
        <v>1</v>
      </c>
      <c r="E7" s="145" t="s">
        <v>339</v>
      </c>
      <c r="F7" s="722">
        <v>33</v>
      </c>
      <c r="G7" s="783" t="s">
        <v>123</v>
      </c>
      <c r="H7" s="317">
        <v>43487</v>
      </c>
      <c r="I7" s="148" t="s">
        <v>49</v>
      </c>
      <c r="J7" s="148"/>
      <c r="K7" s="150" t="s">
        <v>341</v>
      </c>
      <c r="L7" s="151"/>
      <c r="M7" s="720">
        <v>90000</v>
      </c>
      <c r="N7" s="720">
        <v>9261000</v>
      </c>
      <c r="O7" s="720" t="s">
        <v>341</v>
      </c>
      <c r="P7" s="721">
        <v>95000</v>
      </c>
      <c r="Q7" s="154">
        <v>3135000</v>
      </c>
      <c r="R7" s="155">
        <v>1</v>
      </c>
      <c r="S7" s="2" t="s">
        <v>344</v>
      </c>
      <c r="T7" s="741"/>
      <c r="U7" s="600" t="s">
        <v>1554</v>
      </c>
      <c r="V7" s="742" t="s">
        <v>343</v>
      </c>
      <c r="W7" s="743" t="s">
        <v>1491</v>
      </c>
    </row>
    <row r="8" spans="1:24" ht="63" customHeight="1" x14ac:dyDescent="0.25">
      <c r="A8" s="634">
        <v>3</v>
      </c>
      <c r="B8" s="146">
        <v>221</v>
      </c>
      <c r="C8" s="146"/>
      <c r="D8" s="144">
        <v>1</v>
      </c>
      <c r="E8" s="145" t="s">
        <v>339</v>
      </c>
      <c r="F8" s="722">
        <v>37.5</v>
      </c>
      <c r="G8" s="147" t="s">
        <v>28</v>
      </c>
      <c r="H8" s="317"/>
      <c r="I8" s="148"/>
      <c r="J8" s="148"/>
      <c r="K8" s="150" t="s">
        <v>341</v>
      </c>
      <c r="L8" s="151">
        <v>103000</v>
      </c>
      <c r="M8" s="720">
        <v>90000</v>
      </c>
      <c r="N8" s="720">
        <v>8063999.9999999991</v>
      </c>
      <c r="O8" s="720" t="s">
        <v>341</v>
      </c>
      <c r="P8" s="721">
        <v>89333</v>
      </c>
      <c r="Q8" s="154">
        <v>3350000</v>
      </c>
      <c r="R8" s="155">
        <v>1</v>
      </c>
      <c r="S8" s="2" t="s">
        <v>344</v>
      </c>
      <c r="T8" s="741"/>
      <c r="U8" s="600" t="s">
        <v>1562</v>
      </c>
      <c r="V8" s="742" t="s">
        <v>343</v>
      </c>
      <c r="W8" s="743" t="s">
        <v>1491</v>
      </c>
    </row>
    <row r="9" spans="1:24" s="141" customFormat="1" ht="26.25" customHeight="1" x14ac:dyDescent="0.25">
      <c r="A9" s="737"/>
      <c r="B9" s="981" t="s">
        <v>345</v>
      </c>
      <c r="C9" s="981"/>
      <c r="D9" s="981"/>
      <c r="E9" s="981"/>
      <c r="F9" s="981"/>
      <c r="G9" s="981"/>
      <c r="H9" s="981"/>
      <c r="I9" s="981"/>
      <c r="J9" s="98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733"/>
      <c r="X9" s="142"/>
    </row>
    <row r="10" spans="1:24" ht="70.5" customHeight="1" x14ac:dyDescent="0.25">
      <c r="A10" s="634">
        <v>4</v>
      </c>
      <c r="B10" s="159" t="s">
        <v>346</v>
      </c>
      <c r="C10" s="159"/>
      <c r="D10" s="157">
        <v>1</v>
      </c>
      <c r="E10" s="158" t="s">
        <v>339</v>
      </c>
      <c r="F10" s="160">
        <v>106.6</v>
      </c>
      <c r="G10" s="147" t="s">
        <v>28</v>
      </c>
      <c r="H10" s="148"/>
      <c r="I10" s="149"/>
      <c r="J10" s="149"/>
      <c r="K10" s="154">
        <v>80000</v>
      </c>
      <c r="L10" s="160">
        <v>106.6</v>
      </c>
      <c r="M10" s="154">
        <v>80000</v>
      </c>
      <c r="N10" s="160">
        <v>106.6</v>
      </c>
      <c r="O10" s="720" t="s">
        <v>341</v>
      </c>
      <c r="P10" s="154">
        <v>84428</v>
      </c>
      <c r="Q10" s="154">
        <v>9000000</v>
      </c>
      <c r="R10" s="155">
        <v>1</v>
      </c>
      <c r="S10" s="2" t="s">
        <v>342</v>
      </c>
      <c r="T10" s="741"/>
      <c r="U10" s="195" t="s">
        <v>1563</v>
      </c>
      <c r="V10" s="742" t="s">
        <v>343</v>
      </c>
      <c r="W10" s="743" t="s">
        <v>1564</v>
      </c>
    </row>
    <row r="11" spans="1:24" s="163" customFormat="1" ht="26.25" customHeight="1" x14ac:dyDescent="0.25">
      <c r="A11" s="738"/>
      <c r="B11" s="975" t="s">
        <v>347</v>
      </c>
      <c r="C11" s="975"/>
      <c r="D11" s="975"/>
      <c r="E11" s="975"/>
      <c r="F11" s="975"/>
      <c r="G11" s="975"/>
      <c r="H11" s="975"/>
      <c r="I11" s="975"/>
      <c r="J11" s="975"/>
      <c r="K11" s="143"/>
      <c r="L11" s="143"/>
      <c r="M11" s="143"/>
      <c r="N11" s="143"/>
      <c r="O11" s="162"/>
      <c r="P11" s="162"/>
      <c r="Q11" s="162"/>
      <c r="R11" s="162"/>
      <c r="S11" s="162"/>
      <c r="T11" s="162"/>
      <c r="U11" s="162"/>
      <c r="V11" s="162"/>
      <c r="W11" s="243"/>
      <c r="X11" s="143"/>
    </row>
    <row r="12" spans="1:24" s="172" customFormat="1" ht="48.75" customHeight="1" x14ac:dyDescent="0.25">
      <c r="A12" s="1003"/>
      <c r="B12" s="173">
        <v>218</v>
      </c>
      <c r="C12" s="164"/>
      <c r="D12" s="1000">
        <v>1</v>
      </c>
      <c r="E12" s="992" t="s">
        <v>339</v>
      </c>
      <c r="F12" s="166">
        <v>5.2</v>
      </c>
      <c r="G12" s="165" t="s">
        <v>348</v>
      </c>
      <c r="H12" s="165"/>
      <c r="I12" s="165"/>
      <c r="J12" s="165"/>
      <c r="K12" s="167">
        <v>45000</v>
      </c>
      <c r="L12" s="166">
        <v>5.2</v>
      </c>
      <c r="M12" s="167">
        <v>45000</v>
      </c>
      <c r="N12" s="166">
        <v>5.2</v>
      </c>
      <c r="O12" s="166"/>
      <c r="P12" s="167">
        <v>45000</v>
      </c>
      <c r="Q12" s="168"/>
      <c r="R12" s="168">
        <v>1</v>
      </c>
      <c r="S12" s="169" t="s">
        <v>349</v>
      </c>
      <c r="T12" s="170"/>
      <c r="U12" s="171"/>
      <c r="V12" s="723"/>
      <c r="W12" s="240"/>
    </row>
    <row r="13" spans="1:24" s="172" customFormat="1" ht="48.75" customHeight="1" x14ac:dyDescent="0.25">
      <c r="A13" s="1004"/>
      <c r="B13" s="173">
        <v>219</v>
      </c>
      <c r="C13" s="164"/>
      <c r="D13" s="1001"/>
      <c r="E13" s="993"/>
      <c r="F13" s="166">
        <v>15.2</v>
      </c>
      <c r="G13" s="165" t="s">
        <v>348</v>
      </c>
      <c r="H13" s="165"/>
      <c r="I13" s="165"/>
      <c r="J13" s="165"/>
      <c r="K13" s="167">
        <v>45000</v>
      </c>
      <c r="L13" s="166">
        <v>15.2</v>
      </c>
      <c r="M13" s="167">
        <v>45000</v>
      </c>
      <c r="N13" s="166">
        <v>15.2</v>
      </c>
      <c r="O13" s="166"/>
      <c r="P13" s="167">
        <v>45000</v>
      </c>
      <c r="Q13" s="168"/>
      <c r="R13" s="168">
        <v>1</v>
      </c>
      <c r="S13" s="169" t="s">
        <v>350</v>
      </c>
      <c r="T13" s="170"/>
      <c r="U13" s="171"/>
      <c r="V13" s="723"/>
      <c r="W13" s="240"/>
    </row>
    <row r="14" spans="1:24" s="172" customFormat="1" ht="45" customHeight="1" x14ac:dyDescent="0.25">
      <c r="A14" s="1004"/>
      <c r="B14" s="173">
        <v>222</v>
      </c>
      <c r="C14" s="173"/>
      <c r="D14" s="1001"/>
      <c r="E14" s="993"/>
      <c r="F14" s="166">
        <v>4</v>
      </c>
      <c r="G14" s="165" t="s">
        <v>348</v>
      </c>
      <c r="H14" s="174"/>
      <c r="I14" s="165"/>
      <c r="J14" s="165"/>
      <c r="K14" s="167">
        <v>45000</v>
      </c>
      <c r="L14" s="166">
        <v>4</v>
      </c>
      <c r="M14" s="167">
        <v>45000</v>
      </c>
      <c r="N14" s="166">
        <v>4</v>
      </c>
      <c r="O14" s="166"/>
      <c r="P14" s="167">
        <v>45000</v>
      </c>
      <c r="Q14" s="168"/>
      <c r="R14" s="168">
        <v>1</v>
      </c>
      <c r="S14" s="169" t="s">
        <v>351</v>
      </c>
      <c r="T14" s="170"/>
      <c r="U14" s="171"/>
      <c r="V14" s="723"/>
      <c r="W14" s="240"/>
    </row>
    <row r="15" spans="1:24" s="178" customFormat="1" ht="47.25" x14ac:dyDescent="0.25">
      <c r="A15" s="1004"/>
      <c r="B15" s="173">
        <v>223</v>
      </c>
      <c r="C15" s="173"/>
      <c r="D15" s="1001"/>
      <c r="E15" s="993"/>
      <c r="F15" s="166">
        <v>4</v>
      </c>
      <c r="G15" s="165" t="s">
        <v>348</v>
      </c>
      <c r="H15" s="174"/>
      <c r="I15" s="165"/>
      <c r="J15" s="165"/>
      <c r="K15" s="167">
        <v>45000</v>
      </c>
      <c r="L15" s="166">
        <v>4</v>
      </c>
      <c r="M15" s="167">
        <v>45000</v>
      </c>
      <c r="N15" s="166">
        <v>4</v>
      </c>
      <c r="O15" s="166"/>
      <c r="P15" s="167">
        <v>45000</v>
      </c>
      <c r="Q15" s="175"/>
      <c r="R15" s="176"/>
      <c r="S15" s="169" t="s">
        <v>352</v>
      </c>
      <c r="T15" s="177"/>
      <c r="U15" s="177"/>
      <c r="V15" s="724"/>
      <c r="W15" s="748"/>
    </row>
    <row r="16" spans="1:24" s="172" customFormat="1" x14ac:dyDescent="0.25">
      <c r="A16" s="1004"/>
      <c r="B16" s="173" t="s">
        <v>353</v>
      </c>
      <c r="C16" s="173"/>
      <c r="D16" s="1001"/>
      <c r="E16" s="993"/>
      <c r="F16" s="166">
        <v>24.84</v>
      </c>
      <c r="G16" s="165" t="s">
        <v>348</v>
      </c>
      <c r="H16" s="174"/>
      <c r="I16" s="165"/>
      <c r="J16" s="165"/>
      <c r="K16" s="167">
        <v>45000</v>
      </c>
      <c r="L16" s="166">
        <v>24.84</v>
      </c>
      <c r="M16" s="167">
        <v>45000</v>
      </c>
      <c r="N16" s="166">
        <v>24.84</v>
      </c>
      <c r="O16" s="166"/>
      <c r="P16" s="167">
        <v>45000</v>
      </c>
      <c r="Q16" s="179">
        <f t="shared" ref="Q16:Q21" si="0">P16*F16</f>
        <v>1117800</v>
      </c>
      <c r="R16" s="168">
        <v>1</v>
      </c>
      <c r="S16" s="169" t="s">
        <v>354</v>
      </c>
      <c r="T16" s="170"/>
      <c r="U16" s="180"/>
      <c r="V16" s="723"/>
      <c r="W16" s="240"/>
    </row>
    <row r="17" spans="1:26" s="172" customFormat="1" x14ac:dyDescent="0.25">
      <c r="A17" s="1004"/>
      <c r="B17" s="173">
        <v>225</v>
      </c>
      <c r="C17" s="173"/>
      <c r="D17" s="1001"/>
      <c r="E17" s="993"/>
      <c r="F17" s="166">
        <v>7.1</v>
      </c>
      <c r="G17" s="165" t="s">
        <v>348</v>
      </c>
      <c r="H17" s="174"/>
      <c r="I17" s="165"/>
      <c r="J17" s="165"/>
      <c r="K17" s="167">
        <v>45000</v>
      </c>
      <c r="L17" s="166">
        <v>7.1</v>
      </c>
      <c r="M17" s="167">
        <v>45000</v>
      </c>
      <c r="N17" s="166">
        <v>7.1</v>
      </c>
      <c r="O17" s="166"/>
      <c r="P17" s="167">
        <v>45000</v>
      </c>
      <c r="Q17" s="179">
        <f t="shared" si="0"/>
        <v>319500</v>
      </c>
      <c r="R17" s="168">
        <v>1</v>
      </c>
      <c r="S17" s="169" t="s">
        <v>355</v>
      </c>
      <c r="T17" s="170"/>
      <c r="U17" s="171"/>
      <c r="V17" s="723"/>
      <c r="W17" s="240"/>
    </row>
    <row r="18" spans="1:26" s="172" customFormat="1" ht="50.25" customHeight="1" x14ac:dyDescent="0.25">
      <c r="A18" s="1004"/>
      <c r="B18" s="173" t="s">
        <v>356</v>
      </c>
      <c r="C18" s="173"/>
      <c r="D18" s="1001"/>
      <c r="E18" s="993"/>
      <c r="F18" s="166">
        <v>23.47</v>
      </c>
      <c r="G18" s="165" t="s">
        <v>348</v>
      </c>
      <c r="H18" s="174"/>
      <c r="I18" s="165"/>
      <c r="J18" s="165"/>
      <c r="K18" s="167">
        <v>45000</v>
      </c>
      <c r="L18" s="166">
        <v>23.47</v>
      </c>
      <c r="M18" s="167">
        <v>45000</v>
      </c>
      <c r="N18" s="166">
        <v>23.47</v>
      </c>
      <c r="O18" s="166"/>
      <c r="P18" s="167">
        <v>45000</v>
      </c>
      <c r="Q18" s="179">
        <f t="shared" si="0"/>
        <v>1056150</v>
      </c>
      <c r="R18" s="168">
        <v>1</v>
      </c>
      <c r="S18" s="169" t="s">
        <v>357</v>
      </c>
      <c r="T18" s="170"/>
      <c r="U18" s="171"/>
      <c r="V18" s="723"/>
      <c r="W18" s="240"/>
    </row>
    <row r="19" spans="1:26" s="172" customFormat="1" x14ac:dyDescent="0.25">
      <c r="A19" s="1004"/>
      <c r="B19" s="173">
        <v>229</v>
      </c>
      <c r="C19" s="173"/>
      <c r="D19" s="1001"/>
      <c r="E19" s="993"/>
      <c r="F19" s="166">
        <v>3</v>
      </c>
      <c r="G19" s="165" t="s">
        <v>348</v>
      </c>
      <c r="H19" s="174"/>
      <c r="I19" s="165"/>
      <c r="J19" s="165"/>
      <c r="K19" s="167">
        <v>45000</v>
      </c>
      <c r="L19" s="166">
        <v>3</v>
      </c>
      <c r="M19" s="167">
        <v>45000</v>
      </c>
      <c r="N19" s="166">
        <v>3</v>
      </c>
      <c r="O19" s="166"/>
      <c r="P19" s="167">
        <v>45000</v>
      </c>
      <c r="Q19" s="179">
        <f t="shared" si="0"/>
        <v>135000</v>
      </c>
      <c r="R19" s="168">
        <v>1</v>
      </c>
      <c r="S19" s="169" t="s">
        <v>358</v>
      </c>
      <c r="T19" s="170"/>
      <c r="U19" s="171"/>
      <c r="V19" s="723"/>
      <c r="W19" s="240"/>
    </row>
    <row r="20" spans="1:26" s="172" customFormat="1" ht="31.5" x14ac:dyDescent="0.25">
      <c r="A20" s="1004"/>
      <c r="B20" s="173">
        <v>230</v>
      </c>
      <c r="C20" s="173"/>
      <c r="D20" s="1001"/>
      <c r="E20" s="993"/>
      <c r="F20" s="166">
        <v>8.1</v>
      </c>
      <c r="G20" s="165" t="s">
        <v>348</v>
      </c>
      <c r="H20" s="174"/>
      <c r="I20" s="165"/>
      <c r="J20" s="165"/>
      <c r="K20" s="167">
        <v>45000</v>
      </c>
      <c r="L20" s="166">
        <v>8.1</v>
      </c>
      <c r="M20" s="167">
        <v>45000</v>
      </c>
      <c r="N20" s="166">
        <v>8.1</v>
      </c>
      <c r="O20" s="166"/>
      <c r="P20" s="167">
        <v>45000</v>
      </c>
      <c r="Q20" s="179">
        <f t="shared" si="0"/>
        <v>364500</v>
      </c>
      <c r="R20" s="168">
        <v>1</v>
      </c>
      <c r="S20" s="169" t="s">
        <v>359</v>
      </c>
      <c r="T20" s="170"/>
      <c r="U20" s="171"/>
      <c r="V20" s="723"/>
      <c r="W20" s="240"/>
    </row>
    <row r="21" spans="1:26" s="172" customFormat="1" x14ac:dyDescent="0.25">
      <c r="A21" s="1004"/>
      <c r="B21" s="173">
        <v>231</v>
      </c>
      <c r="C21" s="173"/>
      <c r="D21" s="1001"/>
      <c r="E21" s="993"/>
      <c r="F21" s="166">
        <v>9.8000000000000007</v>
      </c>
      <c r="G21" s="165" t="s">
        <v>348</v>
      </c>
      <c r="H21" s="174"/>
      <c r="I21" s="165"/>
      <c r="J21" s="165"/>
      <c r="K21" s="167">
        <v>45000</v>
      </c>
      <c r="L21" s="166">
        <v>9.8000000000000007</v>
      </c>
      <c r="M21" s="167">
        <v>45000</v>
      </c>
      <c r="N21" s="166">
        <v>9.8000000000000007</v>
      </c>
      <c r="O21" s="166"/>
      <c r="P21" s="167">
        <v>45000</v>
      </c>
      <c r="Q21" s="179">
        <f t="shared" si="0"/>
        <v>441000.00000000006</v>
      </c>
      <c r="R21" s="168">
        <v>1</v>
      </c>
      <c r="S21" s="169" t="s">
        <v>351</v>
      </c>
      <c r="T21" s="181"/>
      <c r="U21" s="181"/>
      <c r="V21" s="725"/>
      <c r="W21" s="240"/>
    </row>
    <row r="22" spans="1:26" s="172" customFormat="1" x14ac:dyDescent="0.25">
      <c r="A22" s="1005"/>
      <c r="B22" s="173">
        <v>234</v>
      </c>
      <c r="C22" s="173"/>
      <c r="D22" s="1002"/>
      <c r="E22" s="994"/>
      <c r="F22" s="166">
        <v>4.0999999999999996</v>
      </c>
      <c r="G22" s="165" t="s">
        <v>348</v>
      </c>
      <c r="H22" s="174"/>
      <c r="I22" s="165"/>
      <c r="J22" s="165"/>
      <c r="K22" s="167">
        <v>45000</v>
      </c>
      <c r="L22" s="166">
        <v>4.0999999999999996</v>
      </c>
      <c r="M22" s="167">
        <v>45000</v>
      </c>
      <c r="N22" s="166">
        <v>4.0999999999999996</v>
      </c>
      <c r="O22" s="166"/>
      <c r="P22" s="167">
        <v>45000</v>
      </c>
      <c r="Q22" s="182">
        <f>SUM(Q16:Q21)</f>
        <v>3433950</v>
      </c>
      <c r="R22" s="182"/>
      <c r="S22" s="169" t="s">
        <v>360</v>
      </c>
      <c r="T22" s="170"/>
      <c r="U22" s="183"/>
      <c r="V22" s="726"/>
      <c r="W22" s="240"/>
    </row>
    <row r="23" spans="1:26" customFormat="1" x14ac:dyDescent="0.25">
      <c r="A23" s="995" t="s">
        <v>1493</v>
      </c>
      <c r="B23" s="996"/>
      <c r="C23" s="996"/>
      <c r="D23" s="996"/>
      <c r="E23" s="997"/>
      <c r="F23" s="166">
        <v>108.80999999999999</v>
      </c>
      <c r="G23" s="717"/>
      <c r="H23" s="184"/>
      <c r="I23" s="167"/>
      <c r="J23" s="185"/>
      <c r="K23" s="186"/>
      <c r="L23" s="187"/>
      <c r="M23" s="187"/>
      <c r="N23" s="187"/>
      <c r="O23" s="187"/>
      <c r="P23" s="187"/>
      <c r="Q23" s="188"/>
      <c r="R23" s="189"/>
      <c r="S23" s="184"/>
      <c r="T23" s="184"/>
      <c r="U23" s="190"/>
      <c r="V23" s="190"/>
      <c r="W23" s="187"/>
    </row>
    <row r="24" spans="1:26" customFormat="1" ht="15.75" customHeight="1" x14ac:dyDescent="0.25">
      <c r="A24" s="985" t="s">
        <v>361</v>
      </c>
      <c r="B24" s="986"/>
      <c r="C24" s="986"/>
      <c r="D24" s="986"/>
      <c r="E24" s="987"/>
      <c r="F24" s="192">
        <v>312.90999999999997</v>
      </c>
      <c r="G24" s="750"/>
      <c r="H24" s="750"/>
      <c r="I24" s="750"/>
      <c r="J24" s="520"/>
      <c r="K24" s="193"/>
      <c r="L24" s="67"/>
      <c r="M24" s="67"/>
      <c r="N24" s="67"/>
      <c r="O24" s="67"/>
      <c r="P24" s="67"/>
      <c r="Q24" s="194"/>
      <c r="R24" s="195"/>
      <c r="S24" s="751"/>
      <c r="T24" s="64"/>
      <c r="U24" s="64"/>
      <c r="V24" s="64"/>
      <c r="W24" s="67"/>
    </row>
    <row r="25" spans="1:26" s="735" customFormat="1" ht="26.25" customHeight="1" x14ac:dyDescent="0.25">
      <c r="A25" s="736"/>
      <c r="B25" s="984" t="s">
        <v>362</v>
      </c>
      <c r="C25" s="984"/>
      <c r="D25" s="984"/>
      <c r="E25" s="984"/>
      <c r="F25" s="984"/>
      <c r="G25" s="984"/>
      <c r="H25" s="984"/>
      <c r="I25" s="984"/>
      <c r="J25" s="984"/>
      <c r="K25" s="984"/>
      <c r="L25" s="984"/>
      <c r="M25" s="984"/>
      <c r="N25" s="984"/>
      <c r="O25" s="984"/>
      <c r="P25" s="984"/>
      <c r="Q25" s="984"/>
      <c r="R25" s="984"/>
      <c r="S25" s="984"/>
      <c r="T25" s="984"/>
      <c r="U25" s="984"/>
      <c r="V25" s="984"/>
      <c r="W25" s="984"/>
      <c r="X25" s="736"/>
      <c r="Y25" s="736"/>
      <c r="Z25" s="736"/>
    </row>
    <row r="26" spans="1:26" ht="47.25" x14ac:dyDescent="0.25">
      <c r="A26" s="634">
        <v>7</v>
      </c>
      <c r="B26" s="146">
        <v>171</v>
      </c>
      <c r="C26" s="146">
        <v>12</v>
      </c>
      <c r="D26" s="157">
        <v>2</v>
      </c>
      <c r="E26" s="158" t="s">
        <v>339</v>
      </c>
      <c r="F26" s="156">
        <v>45.5</v>
      </c>
      <c r="G26" s="331" t="s">
        <v>30</v>
      </c>
      <c r="H26" s="770"/>
      <c r="I26" s="196" t="s">
        <v>49</v>
      </c>
      <c r="J26" s="196" t="s">
        <v>1514</v>
      </c>
      <c r="K26" s="153">
        <v>80000</v>
      </c>
      <c r="L26" s="154">
        <v>3640000</v>
      </c>
      <c r="M26" s="197"/>
      <c r="N26" s="197"/>
      <c r="O26" s="720" t="s">
        <v>341</v>
      </c>
      <c r="P26" s="153">
        <v>80220</v>
      </c>
      <c r="Q26" s="154">
        <v>3650000</v>
      </c>
      <c r="R26" s="155">
        <v>1</v>
      </c>
      <c r="S26" s="2" t="s">
        <v>344</v>
      </c>
      <c r="T26" s="741"/>
      <c r="U26" s="64" t="s">
        <v>1351</v>
      </c>
      <c r="V26" s="742" t="s">
        <v>343</v>
      </c>
      <c r="W26" s="743" t="s">
        <v>1494</v>
      </c>
    </row>
    <row r="27" spans="1:26" ht="24.75" customHeight="1" x14ac:dyDescent="0.25">
      <c r="A27" s="634">
        <v>8</v>
      </c>
      <c r="B27" s="146">
        <v>174</v>
      </c>
      <c r="C27" s="146"/>
      <c r="D27" s="157">
        <v>2</v>
      </c>
      <c r="E27" s="158" t="s">
        <v>339</v>
      </c>
      <c r="F27" s="156">
        <v>74.599999999999994</v>
      </c>
      <c r="G27" s="331" t="s">
        <v>30</v>
      </c>
      <c r="H27" s="148"/>
      <c r="I27" s="149" t="s">
        <v>49</v>
      </c>
      <c r="J27" s="149" t="s">
        <v>1295</v>
      </c>
      <c r="K27" s="153">
        <v>85000</v>
      </c>
      <c r="L27" s="154">
        <v>6340999.9999999991</v>
      </c>
      <c r="M27" s="152"/>
      <c r="N27" s="152"/>
      <c r="O27" s="720" t="s">
        <v>341</v>
      </c>
      <c r="P27" s="153">
        <v>85000</v>
      </c>
      <c r="Q27" s="154">
        <v>6340999.9999999991</v>
      </c>
      <c r="R27" s="155">
        <v>1</v>
      </c>
      <c r="S27" s="2" t="s">
        <v>344</v>
      </c>
      <c r="T27" s="741"/>
      <c r="U27" s="600"/>
      <c r="V27" s="742" t="s">
        <v>343</v>
      </c>
    </row>
    <row r="28" spans="1:26" ht="47.25" x14ac:dyDescent="0.25">
      <c r="A28" s="634">
        <v>9</v>
      </c>
      <c r="B28" s="146">
        <v>176</v>
      </c>
      <c r="C28" s="146">
        <v>9</v>
      </c>
      <c r="D28" s="157">
        <v>2</v>
      </c>
      <c r="E28" s="158" t="s">
        <v>339</v>
      </c>
      <c r="F28" s="156">
        <v>31.9</v>
      </c>
      <c r="G28" s="331" t="s">
        <v>30</v>
      </c>
      <c r="H28" s="148"/>
      <c r="I28" s="149" t="s">
        <v>101</v>
      </c>
      <c r="J28" s="65" t="s">
        <v>1515</v>
      </c>
      <c r="K28" s="153">
        <v>95000</v>
      </c>
      <c r="L28" s="154">
        <v>3030500</v>
      </c>
      <c r="M28" s="197"/>
      <c r="N28" s="197"/>
      <c r="O28" s="720" t="s">
        <v>341</v>
      </c>
      <c r="P28" s="153">
        <v>94044</v>
      </c>
      <c r="Q28" s="154">
        <v>3000000</v>
      </c>
      <c r="R28" s="155">
        <v>1</v>
      </c>
      <c r="S28" s="2" t="s">
        <v>344</v>
      </c>
      <c r="T28" s="741"/>
      <c r="U28" s="195" t="s">
        <v>363</v>
      </c>
      <c r="V28" s="742" t="s">
        <v>343</v>
      </c>
    </row>
    <row r="29" spans="1:26" ht="18" customHeight="1" x14ac:dyDescent="0.25">
      <c r="A29" s="634">
        <v>10</v>
      </c>
      <c r="B29" s="146">
        <v>177</v>
      </c>
      <c r="C29" s="146"/>
      <c r="D29" s="157">
        <v>2</v>
      </c>
      <c r="E29" s="158" t="s">
        <v>339</v>
      </c>
      <c r="F29" s="156">
        <v>36.6</v>
      </c>
      <c r="G29" s="331" t="s">
        <v>30</v>
      </c>
      <c r="H29" s="598"/>
      <c r="I29" s="196"/>
      <c r="J29" s="149"/>
      <c r="K29" s="153">
        <v>95000</v>
      </c>
      <c r="L29" s="154">
        <v>3477000</v>
      </c>
      <c r="M29" s="152"/>
      <c r="N29" s="152"/>
      <c r="O29" s="720" t="s">
        <v>341</v>
      </c>
      <c r="P29" s="153">
        <v>95628</v>
      </c>
      <c r="Q29" s="154">
        <v>3500000</v>
      </c>
      <c r="R29" s="155">
        <v>1</v>
      </c>
      <c r="S29" s="2" t="s">
        <v>344</v>
      </c>
      <c r="T29" s="741"/>
      <c r="U29" s="195" t="s">
        <v>1495</v>
      </c>
      <c r="V29" s="742" t="s">
        <v>343</v>
      </c>
    </row>
    <row r="30" spans="1:26" s="199" customFormat="1" ht="31.5" x14ac:dyDescent="0.25">
      <c r="A30" s="634">
        <v>11</v>
      </c>
      <c r="B30" s="146" t="s">
        <v>364</v>
      </c>
      <c r="C30" s="146"/>
      <c r="D30" s="157">
        <v>2</v>
      </c>
      <c r="E30" s="158" t="s">
        <v>339</v>
      </c>
      <c r="F30" s="156">
        <v>59</v>
      </c>
      <c r="G30" s="331" t="s">
        <v>30</v>
      </c>
      <c r="H30" s="598"/>
      <c r="I30" s="196" t="s">
        <v>49</v>
      </c>
      <c r="J30" s="196" t="s">
        <v>1264</v>
      </c>
      <c r="K30" s="153">
        <v>90000</v>
      </c>
      <c r="L30" s="154">
        <v>5310000</v>
      </c>
      <c r="M30" s="198"/>
      <c r="N30" s="198"/>
      <c r="O30" s="720" t="s">
        <v>341</v>
      </c>
      <c r="P30" s="153">
        <v>90000</v>
      </c>
      <c r="Q30" s="154">
        <v>5310000</v>
      </c>
      <c r="R30" s="155">
        <v>1</v>
      </c>
      <c r="S30" s="2" t="s">
        <v>344</v>
      </c>
      <c r="T30" s="744"/>
      <c r="U30" s="195"/>
      <c r="V30" s="742" t="s">
        <v>343</v>
      </c>
      <c r="W30" s="745"/>
    </row>
    <row r="31" spans="1:26" ht="73.5" customHeight="1" x14ac:dyDescent="0.25">
      <c r="A31" s="634">
        <v>12</v>
      </c>
      <c r="B31" s="146">
        <v>169</v>
      </c>
      <c r="C31" s="146"/>
      <c r="D31" s="157">
        <v>2</v>
      </c>
      <c r="E31" s="158" t="s">
        <v>339</v>
      </c>
      <c r="F31" s="156">
        <v>26.2</v>
      </c>
      <c r="G31" s="331" t="s">
        <v>30</v>
      </c>
      <c r="H31" s="148"/>
      <c r="I31" s="149" t="s">
        <v>187</v>
      </c>
      <c r="J31" s="149" t="s">
        <v>1549</v>
      </c>
      <c r="K31" s="153">
        <v>95000</v>
      </c>
      <c r="L31" s="154">
        <v>2489000</v>
      </c>
      <c r="M31" s="152"/>
      <c r="N31" s="152"/>
      <c r="O31" s="720" t="s">
        <v>341</v>
      </c>
      <c r="P31" s="153">
        <v>95000</v>
      </c>
      <c r="Q31" s="154">
        <v>2489000</v>
      </c>
      <c r="R31" s="155">
        <v>1</v>
      </c>
      <c r="S31" s="2" t="s">
        <v>365</v>
      </c>
      <c r="T31" s="741"/>
      <c r="U31" s="64"/>
      <c r="V31" s="742"/>
    </row>
    <row r="32" spans="1:26" s="163" customFormat="1" ht="26.25" customHeight="1" x14ac:dyDescent="0.25">
      <c r="A32" s="738"/>
      <c r="B32" s="975" t="s">
        <v>366</v>
      </c>
      <c r="C32" s="975"/>
      <c r="D32" s="975"/>
      <c r="E32" s="975"/>
      <c r="F32" s="975"/>
      <c r="G32" s="975"/>
      <c r="H32" s="975"/>
      <c r="I32" s="975"/>
      <c r="J32" s="975"/>
      <c r="K32" s="143"/>
      <c r="L32" s="143"/>
      <c r="M32" s="143"/>
      <c r="N32" s="143"/>
      <c r="O32" s="162"/>
      <c r="P32" s="162"/>
      <c r="Q32" s="162"/>
      <c r="R32" s="162"/>
      <c r="S32" s="162"/>
      <c r="T32" s="162"/>
      <c r="U32" s="162"/>
      <c r="V32" s="162"/>
      <c r="W32" s="243"/>
      <c r="X32" s="143"/>
    </row>
    <row r="33" spans="1:24" ht="31.5" x14ac:dyDescent="0.25">
      <c r="A33" s="1003"/>
      <c r="B33" s="173">
        <v>168</v>
      </c>
      <c r="C33" s="754"/>
      <c r="D33" s="992">
        <v>2</v>
      </c>
      <c r="E33" s="992" t="s">
        <v>339</v>
      </c>
      <c r="F33" s="166">
        <v>19.7</v>
      </c>
      <c r="G33" s="165" t="s">
        <v>348</v>
      </c>
      <c r="H33" s="165"/>
      <c r="I33" s="165"/>
      <c r="J33" s="165"/>
      <c r="K33" s="200"/>
      <c r="L33" s="201"/>
      <c r="M33" s="202"/>
      <c r="N33" s="202"/>
      <c r="O33" s="202"/>
      <c r="P33" s="167">
        <v>45000</v>
      </c>
      <c r="Q33" s="179"/>
      <c r="R33" s="168">
        <v>1</v>
      </c>
      <c r="S33" s="169" t="s">
        <v>367</v>
      </c>
      <c r="T33" s="170"/>
      <c r="U33" s="180"/>
      <c r="V33" s="171"/>
      <c r="W33" s="240"/>
    </row>
    <row r="34" spans="1:24" s="199" customFormat="1" x14ac:dyDescent="0.25">
      <c r="A34" s="1004"/>
      <c r="B34" s="173">
        <v>170</v>
      </c>
      <c r="C34" s="754"/>
      <c r="D34" s="993"/>
      <c r="E34" s="993"/>
      <c r="F34" s="166">
        <v>95.1</v>
      </c>
      <c r="G34" s="165" t="s">
        <v>348</v>
      </c>
      <c r="H34" s="204"/>
      <c r="I34" s="204"/>
      <c r="J34" s="204"/>
      <c r="K34" s="205"/>
      <c r="L34" s="206"/>
      <c r="M34" s="207"/>
      <c r="N34" s="207"/>
      <c r="O34" s="207"/>
      <c r="P34" s="167">
        <v>45000</v>
      </c>
      <c r="Q34" s="182"/>
      <c r="R34" s="168">
        <v>1</v>
      </c>
      <c r="S34" s="169" t="s">
        <v>355</v>
      </c>
      <c r="T34" s="183"/>
      <c r="U34" s="183"/>
      <c r="V34" s="726"/>
      <c r="W34" s="749"/>
    </row>
    <row r="35" spans="1:24" ht="41.25" customHeight="1" x14ac:dyDescent="0.25">
      <c r="A35" s="1004"/>
      <c r="B35" s="173">
        <v>172</v>
      </c>
      <c r="C35" s="754"/>
      <c r="D35" s="993"/>
      <c r="E35" s="993"/>
      <c r="F35" s="166">
        <v>4.5999999999999996</v>
      </c>
      <c r="G35" s="165" t="s">
        <v>348</v>
      </c>
      <c r="H35" s="165"/>
      <c r="I35" s="165"/>
      <c r="J35" s="165"/>
      <c r="K35" s="200"/>
      <c r="L35" s="201"/>
      <c r="M35" s="202"/>
      <c r="N35" s="202"/>
      <c r="O35" s="202"/>
      <c r="P35" s="167">
        <v>45000</v>
      </c>
      <c r="Q35" s="179"/>
      <c r="R35" s="168">
        <v>1</v>
      </c>
      <c r="S35" s="169" t="s">
        <v>351</v>
      </c>
      <c r="T35" s="170"/>
      <c r="U35" s="208"/>
      <c r="V35" s="727"/>
      <c r="W35" s="240"/>
    </row>
    <row r="36" spans="1:24" s="210" customFormat="1" ht="41.25" customHeight="1" x14ac:dyDescent="0.25">
      <c r="A36" s="1004"/>
      <c r="B36" s="173">
        <v>173</v>
      </c>
      <c r="C36" s="754"/>
      <c r="D36" s="993"/>
      <c r="E36" s="993"/>
      <c r="F36" s="166">
        <v>4</v>
      </c>
      <c r="G36" s="165" t="s">
        <v>348</v>
      </c>
      <c r="H36" s="165"/>
      <c r="I36" s="165"/>
      <c r="J36" s="165"/>
      <c r="K36" s="200"/>
      <c r="L36" s="201"/>
      <c r="M36" s="202"/>
      <c r="N36" s="202"/>
      <c r="O36" s="202"/>
      <c r="P36" s="167">
        <v>45000</v>
      </c>
      <c r="Q36" s="179"/>
      <c r="R36" s="168">
        <v>1</v>
      </c>
      <c r="S36" s="169" t="s">
        <v>348</v>
      </c>
      <c r="T36" s="209"/>
      <c r="U36" s="170"/>
      <c r="V36" s="723"/>
      <c r="W36" s="240"/>
    </row>
    <row r="37" spans="1:24" x14ac:dyDescent="0.25">
      <c r="A37" s="1004"/>
      <c r="B37" s="173">
        <v>175</v>
      </c>
      <c r="C37" s="754"/>
      <c r="D37" s="993"/>
      <c r="E37" s="993"/>
      <c r="F37" s="166">
        <v>7.4</v>
      </c>
      <c r="G37" s="165" t="s">
        <v>348</v>
      </c>
      <c r="H37" s="165"/>
      <c r="I37" s="165"/>
      <c r="J37" s="165"/>
      <c r="K37" s="200"/>
      <c r="L37" s="201"/>
      <c r="M37" s="202"/>
      <c r="N37" s="202"/>
      <c r="O37" s="202"/>
      <c r="P37" s="167">
        <v>45000</v>
      </c>
      <c r="Q37" s="179"/>
      <c r="R37" s="168">
        <v>1</v>
      </c>
      <c r="S37" s="169" t="s">
        <v>351</v>
      </c>
      <c r="T37" s="170"/>
      <c r="U37" s="171"/>
      <c r="V37" s="723"/>
      <c r="W37" s="240"/>
    </row>
    <row r="38" spans="1:24" s="199" customFormat="1" x14ac:dyDescent="0.25">
      <c r="A38" s="1005"/>
      <c r="B38" s="173">
        <v>178</v>
      </c>
      <c r="C38" s="754"/>
      <c r="D38" s="994"/>
      <c r="E38" s="994"/>
      <c r="F38" s="166">
        <v>16</v>
      </c>
      <c r="G38" s="165" t="s">
        <v>348</v>
      </c>
      <c r="H38" s="204"/>
      <c r="I38" s="204"/>
      <c r="J38" s="204"/>
      <c r="K38" s="211"/>
      <c r="L38" s="212"/>
      <c r="M38" s="207"/>
      <c r="N38" s="207"/>
      <c r="O38" s="207"/>
      <c r="P38" s="167">
        <v>45000</v>
      </c>
      <c r="Q38" s="213"/>
      <c r="R38" s="168">
        <v>1</v>
      </c>
      <c r="S38" s="169" t="s">
        <v>348</v>
      </c>
      <c r="T38" s="183"/>
      <c r="U38" s="214"/>
      <c r="V38" s="728"/>
      <c r="W38" s="749"/>
    </row>
    <row r="39" spans="1:24" customFormat="1" x14ac:dyDescent="0.25">
      <c r="A39" s="995" t="s">
        <v>1493</v>
      </c>
      <c r="B39" s="996"/>
      <c r="C39" s="996"/>
      <c r="D39" s="996"/>
      <c r="E39" s="997"/>
      <c r="F39" s="166">
        <v>146.80000000000001</v>
      </c>
      <c r="G39" s="165"/>
      <c r="H39" s="190"/>
      <c r="I39" s="215"/>
      <c r="J39" s="216"/>
      <c r="K39" s="186"/>
      <c r="L39" s="187"/>
      <c r="M39" s="187"/>
      <c r="N39" s="187"/>
      <c r="O39" s="187"/>
      <c r="P39" s="187"/>
      <c r="Q39" s="188"/>
      <c r="R39" s="189"/>
      <c r="S39" s="184"/>
      <c r="T39" s="184"/>
      <c r="U39" s="190"/>
      <c r="V39" s="190"/>
      <c r="W39" s="187"/>
    </row>
    <row r="40" spans="1:24" customFormat="1" ht="18" customHeight="1" x14ac:dyDescent="0.25">
      <c r="A40" s="985" t="s">
        <v>368</v>
      </c>
      <c r="B40" s="986"/>
      <c r="C40" s="986"/>
      <c r="D40" s="986"/>
      <c r="E40" s="986"/>
      <c r="F40" s="217">
        <v>420.59999999999991</v>
      </c>
      <c r="G40" s="2"/>
      <c r="H40" s="2"/>
      <c r="I40" s="2"/>
      <c r="J40" s="2"/>
      <c r="K40" s="218"/>
      <c r="L40" s="67"/>
      <c r="M40" s="67"/>
      <c r="N40" s="67"/>
      <c r="O40" s="67"/>
      <c r="P40" s="191">
        <v>75000</v>
      </c>
      <c r="Q40" s="219">
        <v>31544999.999999993</v>
      </c>
      <c r="R40" s="64"/>
      <c r="S40" s="751"/>
      <c r="T40" s="64"/>
      <c r="U40" s="64"/>
      <c r="V40" s="64"/>
      <c r="W40" s="67"/>
    </row>
    <row r="41" spans="1:24" s="141" customFormat="1" ht="26.25" customHeight="1" x14ac:dyDescent="0.25">
      <c r="A41" s="737"/>
      <c r="B41" s="981" t="s">
        <v>369</v>
      </c>
      <c r="C41" s="981"/>
      <c r="D41" s="981"/>
      <c r="E41" s="981"/>
      <c r="F41" s="981"/>
      <c r="G41" s="981"/>
      <c r="H41" s="981"/>
      <c r="I41" s="981"/>
      <c r="J41" s="981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733"/>
      <c r="X41" s="142"/>
    </row>
    <row r="42" spans="1:24" x14ac:dyDescent="0.25">
      <c r="A42" s="634">
        <v>13</v>
      </c>
      <c r="B42" s="146" t="s">
        <v>371</v>
      </c>
      <c r="C42" s="146"/>
      <c r="D42" s="220">
        <v>2</v>
      </c>
      <c r="E42" s="221" t="s">
        <v>370</v>
      </c>
      <c r="F42" s="156">
        <v>71.5</v>
      </c>
      <c r="G42" s="331" t="s">
        <v>30</v>
      </c>
      <c r="H42" s="222"/>
      <c r="I42" s="223" t="s">
        <v>49</v>
      </c>
      <c r="J42" s="223" t="s">
        <v>1257</v>
      </c>
      <c r="K42" s="224"/>
      <c r="L42" s="225"/>
      <c r="M42" s="152"/>
      <c r="N42" s="152"/>
      <c r="O42" s="720" t="s">
        <v>341</v>
      </c>
      <c r="P42" s="226">
        <v>80000</v>
      </c>
      <c r="Q42" s="227">
        <v>5720000</v>
      </c>
      <c r="R42" s="155">
        <v>1</v>
      </c>
      <c r="S42" s="2" t="s">
        <v>372</v>
      </c>
      <c r="T42" s="746"/>
      <c r="U42" s="600"/>
      <c r="V42" s="742"/>
    </row>
    <row r="43" spans="1:24" s="199" customFormat="1" x14ac:dyDescent="0.25">
      <c r="A43" s="634">
        <v>14</v>
      </c>
      <c r="B43" s="146">
        <v>185</v>
      </c>
      <c r="C43" s="146"/>
      <c r="D43" s="223">
        <v>2</v>
      </c>
      <c r="E43" s="228" t="s">
        <v>370</v>
      </c>
      <c r="F43" s="156">
        <v>55.4</v>
      </c>
      <c r="G43" s="331" t="s">
        <v>30</v>
      </c>
      <c r="H43" s="222"/>
      <c r="I43" s="223" t="s">
        <v>49</v>
      </c>
      <c r="J43" s="223" t="s">
        <v>1257</v>
      </c>
      <c r="K43" s="229"/>
      <c r="L43" s="230"/>
      <c r="M43" s="231"/>
      <c r="N43" s="231"/>
      <c r="O43" s="720" t="s">
        <v>341</v>
      </c>
      <c r="P43" s="226">
        <v>90000</v>
      </c>
      <c r="Q43" s="227">
        <v>4986000</v>
      </c>
      <c r="R43" s="155">
        <v>1</v>
      </c>
      <c r="S43" s="2" t="s">
        <v>372</v>
      </c>
      <c r="U43" s="747"/>
      <c r="V43" s="747"/>
      <c r="W43" s="745"/>
    </row>
    <row r="44" spans="1:24" s="199" customFormat="1" x14ac:dyDescent="0.25">
      <c r="A44" s="634">
        <v>15</v>
      </c>
      <c r="B44" s="146">
        <v>186</v>
      </c>
      <c r="C44" s="146"/>
      <c r="D44" s="144">
        <v>2</v>
      </c>
      <c r="E44" s="145" t="s">
        <v>370</v>
      </c>
      <c r="F44" s="156">
        <v>89.7</v>
      </c>
      <c r="G44" s="331" t="s">
        <v>30</v>
      </c>
      <c r="H44" s="222"/>
      <c r="I44" s="223" t="s">
        <v>49</v>
      </c>
      <c r="J44" s="223" t="s">
        <v>1257</v>
      </c>
      <c r="K44" s="150"/>
      <c r="L44" s="151"/>
      <c r="M44" s="152"/>
      <c r="N44" s="152"/>
      <c r="O44" s="720" t="s">
        <v>341</v>
      </c>
      <c r="P44" s="226">
        <v>85574</v>
      </c>
      <c r="Q44" s="227">
        <v>7176000</v>
      </c>
      <c r="R44" s="155">
        <v>1</v>
      </c>
      <c r="S44" s="2" t="s">
        <v>372</v>
      </c>
      <c r="T44" s="741"/>
      <c r="U44" s="600"/>
      <c r="V44" s="742" t="s">
        <v>343</v>
      </c>
      <c r="W44" s="745"/>
    </row>
    <row r="45" spans="1:24" ht="48" customHeight="1" x14ac:dyDescent="0.25">
      <c r="A45" s="634">
        <v>16</v>
      </c>
      <c r="B45" s="146">
        <v>187</v>
      </c>
      <c r="C45" s="146"/>
      <c r="D45" s="157">
        <v>2</v>
      </c>
      <c r="E45" s="158" t="s">
        <v>370</v>
      </c>
      <c r="F45" s="156">
        <v>79.099999999999994</v>
      </c>
      <c r="G45" s="331" t="s">
        <v>30</v>
      </c>
      <c r="H45" s="222"/>
      <c r="I45" s="223" t="s">
        <v>49</v>
      </c>
      <c r="J45" s="223" t="s">
        <v>1257</v>
      </c>
      <c r="K45" s="150"/>
      <c r="L45" s="151"/>
      <c r="M45" s="152"/>
      <c r="N45" s="152"/>
      <c r="O45" s="720" t="s">
        <v>341</v>
      </c>
      <c r="P45" s="226">
        <v>80000</v>
      </c>
      <c r="Q45" s="227">
        <f t="shared" ref="Q45:Q50" si="1">P45*F45</f>
        <v>6328000</v>
      </c>
      <c r="R45" s="155">
        <v>1</v>
      </c>
      <c r="S45" s="2" t="s">
        <v>372</v>
      </c>
      <c r="T45" s="741"/>
      <c r="U45" s="600"/>
      <c r="V45" s="742" t="s">
        <v>343</v>
      </c>
    </row>
    <row r="46" spans="1:24" ht="48" customHeight="1" x14ac:dyDescent="0.25">
      <c r="A46" s="634">
        <v>17</v>
      </c>
      <c r="B46" s="146">
        <v>202</v>
      </c>
      <c r="C46" s="146"/>
      <c r="D46" s="157">
        <v>2</v>
      </c>
      <c r="E46" s="158" t="s">
        <v>370</v>
      </c>
      <c r="F46" s="156">
        <v>56.1</v>
      </c>
      <c r="G46" s="331" t="s">
        <v>30</v>
      </c>
      <c r="H46" s="222"/>
      <c r="I46" s="223" t="s">
        <v>49</v>
      </c>
      <c r="J46" s="223" t="s">
        <v>1257</v>
      </c>
      <c r="K46" s="150"/>
      <c r="L46" s="151"/>
      <c r="M46" s="152"/>
      <c r="N46" s="152"/>
      <c r="O46" s="720" t="s">
        <v>341</v>
      </c>
      <c r="P46" s="226">
        <v>85000</v>
      </c>
      <c r="Q46" s="227">
        <f t="shared" si="1"/>
        <v>4768500</v>
      </c>
      <c r="R46" s="155">
        <v>1</v>
      </c>
      <c r="S46" s="2" t="s">
        <v>372</v>
      </c>
      <c r="T46" s="741"/>
      <c r="U46" s="600"/>
      <c r="V46" s="742" t="s">
        <v>343</v>
      </c>
    </row>
    <row r="47" spans="1:24" s="246" customFormat="1" x14ac:dyDescent="0.25">
      <c r="A47" s="244">
        <v>18</v>
      </c>
      <c r="B47" s="173">
        <v>197</v>
      </c>
      <c r="C47" s="173"/>
      <c r="D47" s="732">
        <v>2</v>
      </c>
      <c r="E47" s="235" t="s">
        <v>370</v>
      </c>
      <c r="F47" s="166">
        <v>21</v>
      </c>
      <c r="G47" s="165"/>
      <c r="H47" s="165"/>
      <c r="I47" s="165"/>
      <c r="J47" s="165"/>
      <c r="K47" s="200"/>
      <c r="L47" s="757"/>
      <c r="M47" s="202"/>
      <c r="N47" s="202"/>
      <c r="O47" s="759" t="s">
        <v>341</v>
      </c>
      <c r="P47" s="236">
        <v>95000</v>
      </c>
      <c r="Q47" s="758">
        <f t="shared" si="1"/>
        <v>1995000</v>
      </c>
      <c r="R47" s="168">
        <v>1</v>
      </c>
      <c r="S47" s="169" t="s">
        <v>372</v>
      </c>
      <c r="T47" s="170"/>
      <c r="U47" s="171"/>
      <c r="V47" s="723" t="s">
        <v>343</v>
      </c>
      <c r="W47" s="240"/>
    </row>
    <row r="48" spans="1:24" ht="47.25" customHeight="1" x14ac:dyDescent="0.25">
      <c r="A48" s="634">
        <v>19</v>
      </c>
      <c r="B48" s="146">
        <v>189</v>
      </c>
      <c r="C48" s="146"/>
      <c r="D48" s="157">
        <v>2</v>
      </c>
      <c r="E48" s="158" t="s">
        <v>370</v>
      </c>
      <c r="F48" s="156">
        <v>28.8</v>
      </c>
      <c r="G48" s="245" t="s">
        <v>30</v>
      </c>
      <c r="H48" s="148"/>
      <c r="I48" s="149" t="s">
        <v>101</v>
      </c>
      <c r="J48" s="233" t="s">
        <v>373</v>
      </c>
      <c r="K48" s="150"/>
      <c r="L48" s="151"/>
      <c r="M48" s="152"/>
      <c r="N48" s="152"/>
      <c r="O48" s="720" t="s">
        <v>341</v>
      </c>
      <c r="P48" s="226">
        <v>95000</v>
      </c>
      <c r="Q48" s="227">
        <f t="shared" si="1"/>
        <v>2736000</v>
      </c>
      <c r="R48" s="155">
        <v>1</v>
      </c>
      <c r="S48" s="2" t="s">
        <v>372</v>
      </c>
      <c r="T48" s="741"/>
      <c r="U48" s="600"/>
      <c r="V48" s="742" t="s">
        <v>343</v>
      </c>
    </row>
    <row r="49" spans="1:24" x14ac:dyDescent="0.25">
      <c r="A49" s="634">
        <v>20</v>
      </c>
      <c r="B49" s="146">
        <v>203</v>
      </c>
      <c r="C49" s="146"/>
      <c r="D49" s="157">
        <v>2</v>
      </c>
      <c r="E49" s="158" t="s">
        <v>370</v>
      </c>
      <c r="F49" s="156">
        <v>87.8</v>
      </c>
      <c r="G49" s="331" t="s">
        <v>30</v>
      </c>
      <c r="H49" s="222"/>
      <c r="I49" s="223" t="s">
        <v>49</v>
      </c>
      <c r="J49" s="223" t="s">
        <v>1257</v>
      </c>
      <c r="K49" s="150"/>
      <c r="L49" s="234"/>
      <c r="M49" s="152"/>
      <c r="N49" s="152"/>
      <c r="O49" s="720" t="s">
        <v>341</v>
      </c>
      <c r="P49" s="226">
        <v>80000</v>
      </c>
      <c r="Q49" s="227">
        <f t="shared" si="1"/>
        <v>7024000</v>
      </c>
      <c r="R49" s="155">
        <v>1</v>
      </c>
      <c r="S49" s="2" t="s">
        <v>372</v>
      </c>
      <c r="T49" s="741"/>
      <c r="U49" s="600"/>
      <c r="V49" s="742" t="s">
        <v>343</v>
      </c>
    </row>
    <row r="50" spans="1:24" x14ac:dyDescent="0.25">
      <c r="A50" s="634">
        <v>21</v>
      </c>
      <c r="B50" s="146">
        <v>204</v>
      </c>
      <c r="C50" s="146"/>
      <c r="D50" s="157">
        <v>2</v>
      </c>
      <c r="E50" s="158" t="s">
        <v>370</v>
      </c>
      <c r="F50" s="156">
        <v>86.4</v>
      </c>
      <c r="G50" s="331" t="s">
        <v>30</v>
      </c>
      <c r="H50" s="222"/>
      <c r="I50" s="223" t="s">
        <v>49</v>
      </c>
      <c r="J50" s="223" t="s">
        <v>1257</v>
      </c>
      <c r="K50" s="150"/>
      <c r="L50" s="234"/>
      <c r="M50" s="152"/>
      <c r="N50" s="152"/>
      <c r="O50" s="720" t="s">
        <v>341</v>
      </c>
      <c r="P50" s="226">
        <v>80000</v>
      </c>
      <c r="Q50" s="227">
        <f t="shared" si="1"/>
        <v>6912000</v>
      </c>
      <c r="R50" s="155">
        <v>1</v>
      </c>
      <c r="S50" s="2" t="s">
        <v>372</v>
      </c>
      <c r="T50" s="741"/>
      <c r="U50" s="600"/>
      <c r="V50" s="742" t="s">
        <v>343</v>
      </c>
    </row>
    <row r="51" spans="1:24" s="163" customFormat="1" ht="26.25" customHeight="1" x14ac:dyDescent="0.25">
      <c r="A51" s="752"/>
      <c r="B51" s="975" t="s">
        <v>374</v>
      </c>
      <c r="C51" s="975"/>
      <c r="D51" s="975"/>
      <c r="E51" s="975"/>
      <c r="F51" s="975"/>
      <c r="G51" s="975"/>
      <c r="H51" s="975"/>
      <c r="I51" s="975"/>
      <c r="J51" s="975"/>
      <c r="K51" s="143"/>
      <c r="L51" s="143"/>
      <c r="M51" s="143"/>
      <c r="N51" s="143"/>
      <c r="O51" s="162"/>
      <c r="P51" s="162"/>
      <c r="Q51" s="162"/>
      <c r="R51" s="162"/>
      <c r="S51" s="162"/>
      <c r="T51" s="162"/>
      <c r="U51" s="162"/>
      <c r="V51" s="162"/>
      <c r="W51" s="243"/>
      <c r="X51" s="143"/>
    </row>
    <row r="52" spans="1:24" x14ac:dyDescent="0.25">
      <c r="A52" s="1003"/>
      <c r="B52" s="173">
        <v>484</v>
      </c>
      <c r="C52" s="173"/>
      <c r="D52" s="992">
        <v>2</v>
      </c>
      <c r="E52" s="992" t="s">
        <v>370</v>
      </c>
      <c r="F52" s="166">
        <v>3.5</v>
      </c>
      <c r="G52" s="165" t="s">
        <v>348</v>
      </c>
      <c r="H52" s="200"/>
      <c r="I52" s="200"/>
      <c r="J52" s="200"/>
      <c r="K52" s="200"/>
      <c r="L52" s="201"/>
      <c r="M52" s="202"/>
      <c r="N52" s="202"/>
      <c r="O52" s="202"/>
      <c r="P52" s="236">
        <v>45000</v>
      </c>
      <c r="Q52" s="179"/>
      <c r="R52" s="168">
        <v>1</v>
      </c>
      <c r="S52" s="169" t="s">
        <v>355</v>
      </c>
      <c r="T52" s="170"/>
      <c r="U52" s="171"/>
      <c r="V52" s="723"/>
      <c r="W52" s="240"/>
    </row>
    <row r="53" spans="1:24" x14ac:dyDescent="0.25">
      <c r="A53" s="1004"/>
      <c r="B53" s="173">
        <v>190</v>
      </c>
      <c r="C53" s="173"/>
      <c r="D53" s="993"/>
      <c r="E53" s="993"/>
      <c r="F53" s="166">
        <v>136.6</v>
      </c>
      <c r="G53" s="165" t="s">
        <v>348</v>
      </c>
      <c r="H53" s="165"/>
      <c r="I53" s="165"/>
      <c r="J53" s="165"/>
      <c r="K53" s="200"/>
      <c r="L53" s="201"/>
      <c r="M53" s="202"/>
      <c r="N53" s="202"/>
      <c r="O53" s="202"/>
      <c r="P53" s="236">
        <v>45000</v>
      </c>
      <c r="Q53" s="179"/>
      <c r="R53" s="168">
        <v>1</v>
      </c>
      <c r="S53" s="169" t="s">
        <v>355</v>
      </c>
      <c r="T53" s="170"/>
      <c r="U53" s="171"/>
      <c r="V53" s="723"/>
      <c r="W53" s="240"/>
    </row>
    <row r="54" spans="1:24" x14ac:dyDescent="0.25">
      <c r="A54" s="1004"/>
      <c r="B54" s="173">
        <v>191</v>
      </c>
      <c r="C54" s="173"/>
      <c r="D54" s="993"/>
      <c r="E54" s="993"/>
      <c r="F54" s="166">
        <v>4.8</v>
      </c>
      <c r="G54" s="165" t="s">
        <v>348</v>
      </c>
      <c r="H54" s="165"/>
      <c r="I54" s="165"/>
      <c r="J54" s="165"/>
      <c r="K54" s="200"/>
      <c r="L54" s="201"/>
      <c r="M54" s="202"/>
      <c r="N54" s="202"/>
      <c r="O54" s="202"/>
      <c r="P54" s="236">
        <v>45000</v>
      </c>
      <c r="Q54" s="179"/>
      <c r="R54" s="168">
        <v>1</v>
      </c>
      <c r="S54" s="169" t="s">
        <v>351</v>
      </c>
      <c r="T54" s="170"/>
      <c r="U54" s="171"/>
      <c r="V54" s="723"/>
      <c r="W54" s="240"/>
    </row>
    <row r="55" spans="1:24" ht="47.25" x14ac:dyDescent="0.25">
      <c r="A55" s="1004"/>
      <c r="B55" s="173">
        <v>192</v>
      </c>
      <c r="C55" s="173"/>
      <c r="D55" s="993"/>
      <c r="E55" s="993"/>
      <c r="F55" s="166">
        <v>4.0999999999999996</v>
      </c>
      <c r="G55" s="165" t="s">
        <v>348</v>
      </c>
      <c r="H55" s="165"/>
      <c r="I55" s="165"/>
      <c r="J55" s="165"/>
      <c r="K55" s="200"/>
      <c r="L55" s="201"/>
      <c r="M55" s="202"/>
      <c r="N55" s="202"/>
      <c r="O55" s="202"/>
      <c r="P55" s="236">
        <v>45000</v>
      </c>
      <c r="Q55" s="179"/>
      <c r="R55" s="168">
        <v>1</v>
      </c>
      <c r="S55" s="169" t="s">
        <v>375</v>
      </c>
      <c r="T55" s="170"/>
      <c r="U55" s="171"/>
      <c r="V55" s="723"/>
      <c r="W55" s="240"/>
    </row>
    <row r="56" spans="1:24" s="199" customFormat="1" x14ac:dyDescent="0.25">
      <c r="A56" s="1004"/>
      <c r="B56" s="173">
        <v>193</v>
      </c>
      <c r="C56" s="173"/>
      <c r="D56" s="993"/>
      <c r="E56" s="993"/>
      <c r="F56" s="166">
        <v>6.2</v>
      </c>
      <c r="G56" s="165" t="s">
        <v>348</v>
      </c>
      <c r="H56" s="204"/>
      <c r="I56" s="204"/>
      <c r="J56" s="204"/>
      <c r="K56" s="211"/>
      <c r="L56" s="212"/>
      <c r="M56" s="207"/>
      <c r="N56" s="207"/>
      <c r="O56" s="207"/>
      <c r="P56" s="236">
        <v>45000</v>
      </c>
      <c r="Q56" s="213"/>
      <c r="R56" s="168">
        <v>1</v>
      </c>
      <c r="S56" s="169" t="s">
        <v>351</v>
      </c>
      <c r="T56" s="237"/>
      <c r="U56" s="183"/>
      <c r="V56" s="726"/>
      <c r="W56" s="749"/>
    </row>
    <row r="57" spans="1:24" ht="31.5" x14ac:dyDescent="0.25">
      <c r="A57" s="1004"/>
      <c r="B57" s="173">
        <v>194</v>
      </c>
      <c r="C57" s="173"/>
      <c r="D57" s="993"/>
      <c r="E57" s="993"/>
      <c r="F57" s="166">
        <v>25.3</v>
      </c>
      <c r="G57" s="165" t="s">
        <v>348</v>
      </c>
      <c r="H57" s="181"/>
      <c r="I57" s="181"/>
      <c r="J57" s="181"/>
      <c r="K57" s="181"/>
      <c r="L57" s="238"/>
      <c r="M57" s="239"/>
      <c r="N57" s="239"/>
      <c r="O57" s="239"/>
      <c r="P57" s="236">
        <v>45000</v>
      </c>
      <c r="Q57" s="181"/>
      <c r="R57" s="168">
        <v>1</v>
      </c>
      <c r="S57" s="169" t="s">
        <v>367</v>
      </c>
      <c r="T57" s="181"/>
      <c r="U57" s="240"/>
      <c r="V57" s="729"/>
      <c r="W57" s="240"/>
    </row>
    <row r="58" spans="1:24" ht="47.25" x14ac:dyDescent="0.25">
      <c r="A58" s="1004"/>
      <c r="B58" s="173">
        <v>199</v>
      </c>
      <c r="C58" s="173"/>
      <c r="D58" s="993"/>
      <c r="E58" s="993"/>
      <c r="F58" s="166">
        <v>4.0999999999999996</v>
      </c>
      <c r="G58" s="165" t="s">
        <v>348</v>
      </c>
      <c r="H58" s="181"/>
      <c r="I58" s="181"/>
      <c r="J58" s="181"/>
      <c r="K58" s="181"/>
      <c r="L58" s="238"/>
      <c r="M58" s="239"/>
      <c r="N58" s="239"/>
      <c r="O58" s="239"/>
      <c r="P58" s="236">
        <v>45000</v>
      </c>
      <c r="Q58" s="181"/>
      <c r="R58" s="168">
        <v>1</v>
      </c>
      <c r="S58" s="169" t="s">
        <v>375</v>
      </c>
      <c r="T58" s="181"/>
      <c r="U58" s="240"/>
      <c r="V58" s="729"/>
      <c r="W58" s="240"/>
    </row>
    <row r="59" spans="1:24" x14ac:dyDescent="0.25">
      <c r="A59" s="1004"/>
      <c r="B59" s="173">
        <v>200</v>
      </c>
      <c r="C59" s="173"/>
      <c r="D59" s="993"/>
      <c r="E59" s="993"/>
      <c r="F59" s="166">
        <v>3</v>
      </c>
      <c r="G59" s="165" t="s">
        <v>348</v>
      </c>
      <c r="H59" s="181"/>
      <c r="I59" s="181"/>
      <c r="J59" s="181"/>
      <c r="K59" s="181"/>
      <c r="L59" s="238"/>
      <c r="M59" s="239"/>
      <c r="N59" s="239"/>
      <c r="O59" s="239"/>
      <c r="P59" s="236">
        <v>45000</v>
      </c>
      <c r="Q59" s="181"/>
      <c r="R59" s="168">
        <v>1</v>
      </c>
      <c r="S59" s="169" t="s">
        <v>351</v>
      </c>
      <c r="T59" s="181"/>
      <c r="U59" s="240"/>
      <c r="V59" s="729"/>
      <c r="W59" s="240"/>
    </row>
    <row r="60" spans="1:24" x14ac:dyDescent="0.25">
      <c r="A60" s="1004"/>
      <c r="B60" s="173">
        <v>201</v>
      </c>
      <c r="C60" s="173"/>
      <c r="D60" s="993"/>
      <c r="E60" s="993"/>
      <c r="F60" s="166">
        <v>4.0999999999999996</v>
      </c>
      <c r="G60" s="165" t="s">
        <v>348</v>
      </c>
      <c r="H60" s="181"/>
      <c r="I60" s="181"/>
      <c r="J60" s="181"/>
      <c r="K60" s="181"/>
      <c r="L60" s="238"/>
      <c r="M60" s="239"/>
      <c r="N60" s="239"/>
      <c r="O60" s="239"/>
      <c r="P60" s="236">
        <v>45000</v>
      </c>
      <c r="Q60" s="181"/>
      <c r="R60" s="168">
        <v>1</v>
      </c>
      <c r="S60" s="169" t="s">
        <v>351</v>
      </c>
      <c r="T60" s="181"/>
      <c r="U60" s="240"/>
      <c r="V60" s="729"/>
      <c r="W60" s="240"/>
    </row>
    <row r="61" spans="1:24" x14ac:dyDescent="0.25">
      <c r="A61" s="1004"/>
      <c r="B61" s="173">
        <v>205</v>
      </c>
      <c r="C61" s="173"/>
      <c r="D61" s="993"/>
      <c r="E61" s="993"/>
      <c r="F61" s="166">
        <v>18.5</v>
      </c>
      <c r="G61" s="331" t="s">
        <v>30</v>
      </c>
      <c r="H61" s="739"/>
      <c r="I61" s="740" t="s">
        <v>49</v>
      </c>
      <c r="J61" s="740" t="s">
        <v>1257</v>
      </c>
      <c r="K61" s="181"/>
      <c r="L61" s="238"/>
      <c r="M61" s="239"/>
      <c r="N61" s="239"/>
      <c r="O61" s="239"/>
      <c r="P61" s="236">
        <v>45000</v>
      </c>
      <c r="Q61" s="181"/>
      <c r="R61" s="168">
        <v>1</v>
      </c>
      <c r="S61" s="169" t="s">
        <v>360</v>
      </c>
      <c r="T61" s="181"/>
      <c r="U61" s="240"/>
      <c r="V61" s="729"/>
      <c r="W61" s="240"/>
    </row>
    <row r="62" spans="1:24" x14ac:dyDescent="0.25">
      <c r="A62" s="1004"/>
      <c r="B62" s="173">
        <v>206</v>
      </c>
      <c r="C62" s="173"/>
      <c r="D62" s="993"/>
      <c r="E62" s="993"/>
      <c r="F62" s="166">
        <v>69.900000000000006</v>
      </c>
      <c r="G62" s="331" t="s">
        <v>30</v>
      </c>
      <c r="H62" s="739"/>
      <c r="I62" s="740" t="s">
        <v>49</v>
      </c>
      <c r="J62" s="740" t="s">
        <v>1257</v>
      </c>
      <c r="K62" s="181"/>
      <c r="L62" s="238"/>
      <c r="M62" s="239"/>
      <c r="N62" s="239"/>
      <c r="O62" s="239"/>
      <c r="P62" s="236">
        <v>45000</v>
      </c>
      <c r="Q62" s="181"/>
      <c r="R62" s="168">
        <v>1</v>
      </c>
      <c r="S62" s="169" t="s">
        <v>355</v>
      </c>
      <c r="T62" s="181"/>
      <c r="U62" s="240"/>
      <c r="V62" s="729"/>
      <c r="W62" s="240"/>
    </row>
    <row r="63" spans="1:24" ht="47.25" x14ac:dyDescent="0.25">
      <c r="A63" s="1004"/>
      <c r="B63" s="173">
        <v>281</v>
      </c>
      <c r="C63" s="173"/>
      <c r="D63" s="993"/>
      <c r="E63" s="993"/>
      <c r="F63" s="166">
        <v>37.299999999999997</v>
      </c>
      <c r="G63" s="165" t="s">
        <v>348</v>
      </c>
      <c r="H63" s="181"/>
      <c r="I63" s="181"/>
      <c r="J63" s="181"/>
      <c r="K63" s="181"/>
      <c r="L63" s="238"/>
      <c r="M63" s="239"/>
      <c r="N63" s="239"/>
      <c r="O63" s="239"/>
      <c r="P63" s="236">
        <v>45000</v>
      </c>
      <c r="Q63" s="181"/>
      <c r="R63" s="168">
        <v>1</v>
      </c>
      <c r="S63" s="169" t="s">
        <v>350</v>
      </c>
      <c r="T63" s="181"/>
      <c r="U63" s="240"/>
      <c r="V63" s="729"/>
      <c r="W63" s="240"/>
    </row>
    <row r="64" spans="1:24" x14ac:dyDescent="0.25">
      <c r="A64" s="1005"/>
      <c r="B64" s="173">
        <v>282</v>
      </c>
      <c r="C64" s="173"/>
      <c r="D64" s="994"/>
      <c r="E64" s="994"/>
      <c r="F64" s="166">
        <v>16.3</v>
      </c>
      <c r="G64" s="165" t="s">
        <v>348</v>
      </c>
      <c r="H64" s="181"/>
      <c r="I64" s="181"/>
      <c r="J64" s="181"/>
      <c r="K64" s="181"/>
      <c r="L64" s="238"/>
      <c r="M64" s="239"/>
      <c r="N64" s="239"/>
      <c r="O64" s="239"/>
      <c r="P64" s="236">
        <v>45000</v>
      </c>
      <c r="Q64" s="181"/>
      <c r="R64" s="168">
        <v>1</v>
      </c>
      <c r="S64" s="169" t="s">
        <v>349</v>
      </c>
      <c r="T64" s="181"/>
      <c r="U64" s="240"/>
      <c r="V64" s="729"/>
      <c r="W64" s="240"/>
    </row>
    <row r="65" spans="1:24" customFormat="1" x14ac:dyDescent="0.25">
      <c r="A65" s="995" t="s">
        <v>1493</v>
      </c>
      <c r="B65" s="996"/>
      <c r="C65" s="996"/>
      <c r="D65" s="996"/>
      <c r="E65" s="997"/>
      <c r="F65" s="166">
        <v>333.70000000000005</v>
      </c>
      <c r="G65" s="753"/>
      <c r="H65" s="184"/>
      <c r="I65" s="236"/>
      <c r="J65" s="241"/>
      <c r="K65" s="242"/>
      <c r="L65" s="187"/>
      <c r="M65" s="187"/>
      <c r="N65" s="187"/>
      <c r="O65" s="187"/>
      <c r="P65" s="187"/>
      <c r="Q65" s="188"/>
      <c r="R65" s="184"/>
      <c r="S65" s="184"/>
      <c r="T65" s="184"/>
      <c r="U65" s="190"/>
      <c r="V65" s="190"/>
      <c r="W65" s="187"/>
    </row>
    <row r="66" spans="1:24" s="161" customFormat="1" ht="26.25" customHeight="1" x14ac:dyDescent="0.25">
      <c r="A66" s="734"/>
      <c r="B66" s="975" t="s">
        <v>376</v>
      </c>
      <c r="C66" s="975"/>
      <c r="D66" s="975"/>
      <c r="E66" s="975"/>
      <c r="F66" s="975"/>
      <c r="G66" s="975"/>
      <c r="H66" s="975"/>
      <c r="I66" s="975"/>
      <c r="J66" s="975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243"/>
      <c r="X66" s="162"/>
    </row>
    <row r="67" spans="1:24" ht="30" x14ac:dyDescent="0.25">
      <c r="A67" s="1003"/>
      <c r="B67" s="173">
        <v>196</v>
      </c>
      <c r="C67" s="164"/>
      <c r="D67" s="992">
        <v>2</v>
      </c>
      <c r="E67" s="992" t="s">
        <v>370</v>
      </c>
      <c r="F67" s="166">
        <v>33.700000000000003</v>
      </c>
      <c r="G67" s="245" t="s">
        <v>30</v>
      </c>
      <c r="H67" s="181"/>
      <c r="I67" s="187" t="s">
        <v>377</v>
      </c>
      <c r="J67" s="187" t="s">
        <v>378</v>
      </c>
      <c r="K67" s="246"/>
      <c r="L67" s="247"/>
      <c r="M67" s="248"/>
      <c r="N67" s="248"/>
      <c r="O67" s="239"/>
      <c r="P67" s="236">
        <v>80000</v>
      </c>
      <c r="Q67" s="249">
        <v>2696000</v>
      </c>
      <c r="R67" s="181"/>
      <c r="S67" s="169" t="s">
        <v>344</v>
      </c>
      <c r="T67" s="246"/>
      <c r="U67" s="240"/>
      <c r="V67" s="729"/>
      <c r="W67" s="240"/>
    </row>
    <row r="68" spans="1:24" ht="31.5" x14ac:dyDescent="0.25">
      <c r="A68" s="1004"/>
      <c r="B68" s="173">
        <v>198</v>
      </c>
      <c r="C68" s="164"/>
      <c r="D68" s="993"/>
      <c r="E68" s="993"/>
      <c r="F68" s="166">
        <v>10.7</v>
      </c>
      <c r="G68" s="245" t="s">
        <v>30</v>
      </c>
      <c r="H68" s="181"/>
      <c r="I68" s="187" t="s">
        <v>184</v>
      </c>
      <c r="J68" s="187" t="s">
        <v>379</v>
      </c>
      <c r="K68" s="246"/>
      <c r="L68" s="247"/>
      <c r="M68" s="248"/>
      <c r="N68" s="248"/>
      <c r="O68" s="239"/>
      <c r="P68" s="236">
        <v>90000</v>
      </c>
      <c r="Q68" s="249">
        <v>962999.99999999988</v>
      </c>
      <c r="R68" s="181"/>
      <c r="S68" s="169" t="s">
        <v>380</v>
      </c>
      <c r="T68" s="246"/>
      <c r="U68" s="240"/>
      <c r="V68" s="729"/>
      <c r="W68" s="240"/>
    </row>
    <row r="69" spans="1:24" ht="45" x14ac:dyDescent="0.25">
      <c r="A69" s="1004"/>
      <c r="B69" s="173">
        <v>188</v>
      </c>
      <c r="C69" s="164"/>
      <c r="D69" s="993"/>
      <c r="E69" s="993"/>
      <c r="F69" s="166">
        <v>33.200000000000003</v>
      </c>
      <c r="G69" s="245" t="s">
        <v>30</v>
      </c>
      <c r="H69" s="181"/>
      <c r="I69" s="187" t="s">
        <v>187</v>
      </c>
      <c r="J69" s="187" t="s">
        <v>381</v>
      </c>
      <c r="K69" s="246"/>
      <c r="L69" s="247"/>
      <c r="M69" s="248"/>
      <c r="N69" s="248"/>
      <c r="O69" s="239"/>
      <c r="P69" s="236">
        <v>80000</v>
      </c>
      <c r="Q69" s="249">
        <v>2656000</v>
      </c>
      <c r="R69" s="181"/>
      <c r="S69" s="169" t="s">
        <v>372</v>
      </c>
      <c r="T69" s="246"/>
      <c r="U69" s="240"/>
      <c r="V69" s="729"/>
      <c r="W69" s="240"/>
    </row>
    <row r="70" spans="1:24" x14ac:dyDescent="0.25">
      <c r="A70" s="1005"/>
      <c r="B70" s="173">
        <v>195</v>
      </c>
      <c r="C70" s="164"/>
      <c r="D70" s="994"/>
      <c r="E70" s="994"/>
      <c r="F70" s="166">
        <v>28.6</v>
      </c>
      <c r="G70" s="245" t="s">
        <v>30</v>
      </c>
      <c r="H70" s="181"/>
      <c r="I70" s="187" t="s">
        <v>184</v>
      </c>
      <c r="J70" s="187" t="s">
        <v>382</v>
      </c>
      <c r="K70" s="246"/>
      <c r="L70" s="247"/>
      <c r="M70" s="248"/>
      <c r="N70" s="248"/>
      <c r="O70" s="239"/>
      <c r="P70" s="236">
        <v>90000</v>
      </c>
      <c r="Q70" s="249">
        <v>2574000</v>
      </c>
      <c r="R70" s="181"/>
      <c r="S70" s="169" t="s">
        <v>372</v>
      </c>
      <c r="T70" s="246"/>
      <c r="U70" s="240"/>
      <c r="V70" s="729"/>
      <c r="W70" s="240"/>
    </row>
    <row r="71" spans="1:24" customFormat="1" x14ac:dyDescent="0.25">
      <c r="A71" s="995" t="s">
        <v>1493</v>
      </c>
      <c r="B71" s="996"/>
      <c r="C71" s="996"/>
      <c r="D71" s="996"/>
      <c r="E71" s="997"/>
      <c r="F71" s="253">
        <v>106.20000000000002</v>
      </c>
      <c r="G71" s="717"/>
      <c r="H71" s="250"/>
      <c r="I71" s="251"/>
      <c r="J71" s="252"/>
      <c r="K71" s="254"/>
      <c r="L71" s="255"/>
      <c r="M71" s="255"/>
      <c r="N71" s="256"/>
      <c r="O71" s="187"/>
      <c r="P71" s="255"/>
      <c r="Q71" s="256"/>
      <c r="R71" s="250"/>
      <c r="S71" s="250"/>
      <c r="T71" s="250"/>
      <c r="U71" s="190"/>
      <c r="V71" s="190"/>
      <c r="W71" s="187"/>
    </row>
    <row r="72" spans="1:24" s="184" customFormat="1" ht="36" customHeight="1" x14ac:dyDescent="0.25">
      <c r="A72" s="597"/>
      <c r="B72" s="755"/>
      <c r="C72" s="755"/>
      <c r="D72" s="755"/>
      <c r="E72" s="755"/>
      <c r="F72" s="259">
        <v>909.50000000000011</v>
      </c>
      <c r="G72" s="756"/>
      <c r="I72" s="257"/>
      <c r="J72" s="258"/>
      <c r="K72" s="260"/>
      <c r="L72" s="187"/>
      <c r="M72" s="187"/>
      <c r="N72" s="188"/>
      <c r="O72" s="187"/>
      <c r="P72" s="187"/>
      <c r="Q72" s="187"/>
      <c r="V72" s="730"/>
      <c r="W72" s="187"/>
      <c r="X72" s="731"/>
    </row>
  </sheetData>
  <autoFilter ref="B3:X72">
    <filterColumn colId="11" showButton="0"/>
  </autoFilter>
  <mergeCells count="49">
    <mergeCell ref="A1:XFD1"/>
    <mergeCell ref="A2:XFD2"/>
    <mergeCell ref="A65:E65"/>
    <mergeCell ref="A71:E71"/>
    <mergeCell ref="D12:D22"/>
    <mergeCell ref="E12:E22"/>
    <mergeCell ref="A12:A22"/>
    <mergeCell ref="A33:A38"/>
    <mergeCell ref="A52:A64"/>
    <mergeCell ref="A67:A70"/>
    <mergeCell ref="E67:E70"/>
    <mergeCell ref="A23:E23"/>
    <mergeCell ref="B66:J66"/>
    <mergeCell ref="B41:J41"/>
    <mergeCell ref="B51:J51"/>
    <mergeCell ref="D52:D64"/>
    <mergeCell ref="E52:E64"/>
    <mergeCell ref="D67:D70"/>
    <mergeCell ref="A40:E40"/>
    <mergeCell ref="E33:E38"/>
    <mergeCell ref="D33:D38"/>
    <mergeCell ref="A39:E39"/>
    <mergeCell ref="A3:A4"/>
    <mergeCell ref="B25:W25"/>
    <mergeCell ref="A24:E24"/>
    <mergeCell ref="S3:S4"/>
    <mergeCell ref="D3:D4"/>
    <mergeCell ref="E3:E4"/>
    <mergeCell ref="B3:B4"/>
    <mergeCell ref="I3:I4"/>
    <mergeCell ref="F3:F4"/>
    <mergeCell ref="U3:U4"/>
    <mergeCell ref="V3:V4"/>
    <mergeCell ref="K3:K4"/>
    <mergeCell ref="M3:N3"/>
    <mergeCell ref="P3:P4"/>
    <mergeCell ref="T3:T4"/>
    <mergeCell ref="B32:J32"/>
    <mergeCell ref="W3:W4"/>
    <mergeCell ref="H3:H4"/>
    <mergeCell ref="O3:O4"/>
    <mergeCell ref="G3:G4"/>
    <mergeCell ref="C3:C4"/>
    <mergeCell ref="B11:J11"/>
    <mergeCell ref="B5:J5"/>
    <mergeCell ref="B9:J9"/>
    <mergeCell ref="J3:J4"/>
    <mergeCell ref="R3:R4"/>
    <mergeCell ref="Q3:Q4"/>
  </mergeCells>
  <printOptions horizontalCentered="1"/>
  <pageMargins left="0" right="0" top="0.35433070866141736" bottom="0.35433070866141736" header="0.31496062992125984" footer="0.31496062992125984"/>
  <pageSetup paperSize="9" scale="51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61"/>
  <sheetViews>
    <sheetView view="pageBreakPreview" zoomScale="70" zoomScaleSheetLayoutView="70" zoomScalePageLayoutView="70" workbookViewId="0">
      <selection activeCell="E39" sqref="E39:G39"/>
    </sheetView>
  </sheetViews>
  <sheetFormatPr defaultColWidth="9.140625" defaultRowHeight="15.75" x14ac:dyDescent="0.25"/>
  <cols>
    <col min="1" max="1" width="3.85546875" style="140" customWidth="1"/>
    <col min="2" max="7" width="22.28515625" style="140" customWidth="1"/>
    <col min="8" max="8" width="20.5703125" style="261" customWidth="1"/>
    <col min="9" max="9" width="12.85546875" style="262" customWidth="1"/>
    <col min="10" max="10" width="10.5703125" style="263" hidden="1" customWidth="1"/>
    <col min="11" max="11" width="10.5703125" style="264" hidden="1" customWidth="1"/>
    <col min="12" max="12" width="15.5703125" style="264" hidden="1" customWidth="1"/>
    <col min="13" max="13" width="18.5703125" style="140" customWidth="1"/>
    <col min="14" max="15" width="20.5703125" style="140" customWidth="1"/>
    <col min="16" max="16" width="18.5703125" style="140" customWidth="1"/>
    <col min="17" max="17" width="11.140625" style="266" hidden="1" customWidth="1"/>
    <col min="18" max="18" width="12.28515625" style="246" hidden="1" customWidth="1"/>
    <col min="19" max="19" width="9.28515625" style="265" customWidth="1"/>
    <col min="20" max="20" width="15.7109375" style="265" customWidth="1"/>
    <col min="21" max="21" width="15.5703125" style="265" customWidth="1"/>
    <col min="22" max="22" width="49.42578125" style="265" customWidth="1"/>
    <col min="23" max="23" width="11.28515625" style="140" customWidth="1"/>
    <col min="24" max="24" width="16" style="140" customWidth="1"/>
    <col min="25" max="16384" width="9.140625" style="140"/>
  </cols>
  <sheetData>
    <row r="1" spans="1:22" s="135" customFormat="1" ht="24" customHeight="1" x14ac:dyDescent="0.35">
      <c r="A1" s="1010" t="s">
        <v>503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332"/>
      <c r="T1" s="332"/>
      <c r="U1" s="332"/>
      <c r="V1" s="332"/>
    </row>
    <row r="2" spans="1:22" s="135" customFormat="1" ht="24" customHeight="1" x14ac:dyDescent="0.35">
      <c r="A2" s="1024" t="s">
        <v>1502</v>
      </c>
      <c r="B2" s="1024"/>
      <c r="C2" s="1024"/>
      <c r="D2" s="1024"/>
      <c r="E2" s="1024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332"/>
      <c r="T2" s="332"/>
      <c r="U2" s="332"/>
      <c r="V2" s="332"/>
    </row>
    <row r="3" spans="1:22" s="135" customFormat="1" ht="54.75" customHeight="1" x14ac:dyDescent="0.35">
      <c r="A3" s="1012" t="s">
        <v>112</v>
      </c>
      <c r="B3" s="1014" t="s">
        <v>1308</v>
      </c>
      <c r="C3" s="1018" t="s">
        <v>1304</v>
      </c>
      <c r="D3" s="1014" t="s">
        <v>5</v>
      </c>
      <c r="E3" s="1014" t="s">
        <v>124</v>
      </c>
      <c r="F3" s="1014" t="s">
        <v>6</v>
      </c>
      <c r="G3" s="1014" t="s">
        <v>7</v>
      </c>
      <c r="H3" s="1016" t="s">
        <v>328</v>
      </c>
      <c r="I3" s="1018" t="s">
        <v>329</v>
      </c>
      <c r="J3" s="136"/>
      <c r="K3" s="1020" t="s">
        <v>330</v>
      </c>
      <c r="L3" s="1021"/>
      <c r="M3" s="990" t="s">
        <v>331</v>
      </c>
      <c r="N3" s="982" t="s">
        <v>332</v>
      </c>
      <c r="O3" s="1008" t="s">
        <v>8</v>
      </c>
      <c r="P3" s="1008" t="s">
        <v>10</v>
      </c>
      <c r="Q3" s="1022" t="s">
        <v>502</v>
      </c>
      <c r="R3" s="1023" t="s">
        <v>334</v>
      </c>
      <c r="S3" s="1006" t="s">
        <v>501</v>
      </c>
      <c r="T3" s="1006" t="s">
        <v>335</v>
      </c>
      <c r="U3" s="629" t="s">
        <v>11</v>
      </c>
      <c r="V3" s="1006" t="s">
        <v>500</v>
      </c>
    </row>
    <row r="4" spans="1:22" ht="111" hidden="1" customHeight="1" x14ac:dyDescent="0.25">
      <c r="A4" s="1013"/>
      <c r="B4" s="1015"/>
      <c r="C4" s="1019"/>
      <c r="D4" s="1015"/>
      <c r="E4" s="1015"/>
      <c r="F4" s="1015"/>
      <c r="G4" s="1015"/>
      <c r="H4" s="1017"/>
      <c r="I4" s="1019"/>
      <c r="J4" s="137" t="s">
        <v>336</v>
      </c>
      <c r="K4" s="138" t="s">
        <v>337</v>
      </c>
      <c r="L4" s="139" t="s">
        <v>332</v>
      </c>
      <c r="M4" s="990"/>
      <c r="N4" s="982"/>
      <c r="O4" s="1009"/>
      <c r="P4" s="1009"/>
      <c r="Q4" s="1022"/>
      <c r="R4" s="1023"/>
      <c r="S4" s="1007"/>
      <c r="T4" s="1007"/>
      <c r="U4" s="630"/>
      <c r="V4" s="1007"/>
    </row>
    <row r="5" spans="1:22" ht="48.75" hidden="1" customHeight="1" x14ac:dyDescent="0.25">
      <c r="A5" s="144">
        <v>2</v>
      </c>
      <c r="B5" s="149" t="s">
        <v>499</v>
      </c>
      <c r="C5" s="613" t="s">
        <v>1310</v>
      </c>
      <c r="D5" s="62" t="s">
        <v>28</v>
      </c>
      <c r="E5" s="148"/>
      <c r="F5" s="149"/>
      <c r="G5" s="149"/>
      <c r="H5" s="330">
        <v>126.5</v>
      </c>
      <c r="I5" s="150" t="s">
        <v>341</v>
      </c>
      <c r="J5" s="151">
        <v>103000</v>
      </c>
      <c r="K5" s="152">
        <v>90000</v>
      </c>
      <c r="L5" s="152">
        <v>11385000</v>
      </c>
      <c r="M5" s="155">
        <v>75099</v>
      </c>
      <c r="N5" s="155">
        <v>9500000</v>
      </c>
      <c r="O5" s="312"/>
      <c r="P5" s="155">
        <v>1</v>
      </c>
      <c r="Q5" s="275" t="s">
        <v>415</v>
      </c>
      <c r="R5" s="170"/>
      <c r="S5" s="171" t="s">
        <v>387</v>
      </c>
      <c r="T5" s="180"/>
      <c r="U5" s="171" t="s">
        <v>420</v>
      </c>
      <c r="V5" s="240" t="s">
        <v>498</v>
      </c>
    </row>
    <row r="6" spans="1:22" ht="60.75" hidden="1" customHeight="1" x14ac:dyDescent="0.25">
      <c r="A6" s="144">
        <v>2</v>
      </c>
      <c r="B6" s="149" t="s">
        <v>497</v>
      </c>
      <c r="C6" s="613" t="s">
        <v>1311</v>
      </c>
      <c r="D6" s="62" t="s">
        <v>28</v>
      </c>
      <c r="E6" s="148"/>
      <c r="F6" s="149"/>
      <c r="G6" s="149"/>
      <c r="H6" s="330">
        <v>102.9</v>
      </c>
      <c r="I6" s="150" t="s">
        <v>341</v>
      </c>
      <c r="J6" s="151"/>
      <c r="K6" s="152">
        <v>90000</v>
      </c>
      <c r="L6" s="152">
        <v>9261000</v>
      </c>
      <c r="M6" s="155">
        <v>65000</v>
      </c>
      <c r="N6" s="155">
        <f>M6*H6</f>
        <v>6688500</v>
      </c>
      <c r="O6" s="312"/>
      <c r="P6" s="155">
        <v>1</v>
      </c>
      <c r="Q6" s="275" t="s">
        <v>415</v>
      </c>
      <c r="R6" s="170"/>
      <c r="S6" s="171" t="s">
        <v>387</v>
      </c>
      <c r="T6" s="171" t="s">
        <v>496</v>
      </c>
      <c r="U6" s="171" t="s">
        <v>420</v>
      </c>
      <c r="V6" s="281" t="s">
        <v>495</v>
      </c>
    </row>
    <row r="7" spans="1:22" ht="63" customHeight="1" x14ac:dyDescent="0.25">
      <c r="A7" s="144">
        <v>2</v>
      </c>
      <c r="B7" s="149" t="s">
        <v>494</v>
      </c>
      <c r="C7" s="613" t="s">
        <v>1312</v>
      </c>
      <c r="D7" s="331" t="s">
        <v>30</v>
      </c>
      <c r="E7" s="320">
        <v>43024</v>
      </c>
      <c r="F7" s="149" t="s">
        <v>49</v>
      </c>
      <c r="G7" s="149" t="s">
        <v>493</v>
      </c>
      <c r="H7" s="330">
        <v>89.6</v>
      </c>
      <c r="I7" s="150" t="s">
        <v>341</v>
      </c>
      <c r="J7" s="151">
        <v>103000</v>
      </c>
      <c r="K7" s="152">
        <v>90000</v>
      </c>
      <c r="L7" s="152">
        <v>8063999.9999999991</v>
      </c>
      <c r="M7" s="155">
        <v>72000</v>
      </c>
      <c r="N7" s="155">
        <f>M7*H7</f>
        <v>6451200</v>
      </c>
      <c r="O7" s="282"/>
      <c r="P7" s="155">
        <v>1</v>
      </c>
      <c r="Q7" s="275" t="s">
        <v>415</v>
      </c>
      <c r="R7" s="170"/>
      <c r="S7" s="171" t="s">
        <v>387</v>
      </c>
      <c r="T7" s="171" t="s">
        <v>492</v>
      </c>
      <c r="U7" s="171" t="s">
        <v>420</v>
      </c>
      <c r="V7" s="240" t="s">
        <v>491</v>
      </c>
    </row>
    <row r="8" spans="1:22" ht="48.75" hidden="1" customHeight="1" x14ac:dyDescent="0.25">
      <c r="A8" s="144">
        <v>2</v>
      </c>
      <c r="B8" s="149" t="s">
        <v>490</v>
      </c>
      <c r="C8" s="613" t="s">
        <v>1313</v>
      </c>
      <c r="D8" s="147" t="s">
        <v>28</v>
      </c>
      <c r="E8" s="148"/>
      <c r="F8" s="149"/>
      <c r="G8" s="149"/>
      <c r="H8" s="330">
        <v>176.1</v>
      </c>
      <c r="I8" s="149" t="s">
        <v>341</v>
      </c>
      <c r="J8" s="151">
        <v>108000</v>
      </c>
      <c r="K8" s="152">
        <v>100000</v>
      </c>
      <c r="L8" s="152">
        <v>17610000</v>
      </c>
      <c r="M8" s="155">
        <v>65000</v>
      </c>
      <c r="N8" s="155">
        <f>M8*H8</f>
        <v>11446500</v>
      </c>
      <c r="O8" s="282">
        <v>43251</v>
      </c>
      <c r="P8" s="155">
        <v>1</v>
      </c>
      <c r="Q8" s="275" t="s">
        <v>415</v>
      </c>
      <c r="R8" s="170"/>
      <c r="S8" s="171" t="s">
        <v>387</v>
      </c>
      <c r="T8" s="171" t="s">
        <v>489</v>
      </c>
      <c r="U8" s="171" t="s">
        <v>475</v>
      </c>
      <c r="V8" s="240" t="s">
        <v>488</v>
      </c>
    </row>
    <row r="9" spans="1:22" ht="22.5" hidden="1" customHeight="1" x14ac:dyDescent="0.25">
      <c r="A9" s="329"/>
      <c r="B9" s="273" t="s">
        <v>383</v>
      </c>
      <c r="C9" s="614"/>
      <c r="D9" s="273"/>
      <c r="E9" s="273"/>
      <c r="F9" s="273"/>
      <c r="G9" s="273"/>
      <c r="H9" s="328">
        <f>SUM(H5:H8)</f>
        <v>495.1</v>
      </c>
      <c r="I9" s="273"/>
      <c r="J9" s="310"/>
      <c r="K9" s="309"/>
      <c r="L9" s="309">
        <v>60234000</v>
      </c>
      <c r="M9" s="327"/>
      <c r="N9" s="327">
        <f>SUM(N5:N8)</f>
        <v>34086200</v>
      </c>
      <c r="O9" s="323"/>
      <c r="P9" s="155">
        <v>1</v>
      </c>
      <c r="Q9" s="326"/>
      <c r="R9" s="326"/>
      <c r="S9" s="183"/>
      <c r="T9" s="183"/>
      <c r="U9" s="183"/>
      <c r="V9" s="183"/>
    </row>
    <row r="10" spans="1:22" ht="39.75" hidden="1" customHeight="1" x14ac:dyDescent="0.25">
      <c r="A10" s="144">
        <v>3</v>
      </c>
      <c r="B10" s="149" t="s">
        <v>1258</v>
      </c>
      <c r="C10" s="613" t="s">
        <v>1305</v>
      </c>
      <c r="D10" s="147" t="s">
        <v>28</v>
      </c>
      <c r="E10" s="196"/>
      <c r="F10" s="196"/>
      <c r="G10" s="196"/>
      <c r="H10" s="330">
        <v>20.3</v>
      </c>
      <c r="I10" s="149" t="s">
        <v>341</v>
      </c>
      <c r="J10" s="594"/>
      <c r="K10" s="595"/>
      <c r="L10" s="595"/>
      <c r="M10" s="155">
        <v>65000</v>
      </c>
      <c r="N10" s="155">
        <f t="shared" ref="N10:N15" si="0">M10*H10</f>
        <v>1319500</v>
      </c>
      <c r="O10" s="596"/>
      <c r="P10" s="155">
        <v>1</v>
      </c>
      <c r="Q10" s="326" t="s">
        <v>415</v>
      </c>
      <c r="R10" s="326"/>
      <c r="S10" s="183"/>
      <c r="T10" s="170" t="s">
        <v>475</v>
      </c>
      <c r="U10" s="170" t="s">
        <v>432</v>
      </c>
      <c r="V10" s="281" t="s">
        <v>1262</v>
      </c>
    </row>
    <row r="11" spans="1:22" ht="70.5" hidden="1" customHeight="1" x14ac:dyDescent="0.25">
      <c r="A11" s="157">
        <v>3</v>
      </c>
      <c r="B11" s="149" t="s">
        <v>487</v>
      </c>
      <c r="C11" s="613" t="s">
        <v>1314</v>
      </c>
      <c r="D11" s="147" t="s">
        <v>28</v>
      </c>
      <c r="E11" s="149"/>
      <c r="F11" s="149"/>
      <c r="G11" s="149"/>
      <c r="H11" s="277">
        <v>134.5</v>
      </c>
      <c r="I11" s="150" t="s">
        <v>341</v>
      </c>
      <c r="J11" s="151">
        <v>90000</v>
      </c>
      <c r="K11" s="152">
        <v>85000</v>
      </c>
      <c r="L11" s="152">
        <v>11432500</v>
      </c>
      <c r="M11" s="155">
        <v>65000</v>
      </c>
      <c r="N11" s="155">
        <f t="shared" si="0"/>
        <v>8742500</v>
      </c>
      <c r="O11" s="282"/>
      <c r="P11" s="155">
        <v>1</v>
      </c>
      <c r="Q11" s="275" t="s">
        <v>401</v>
      </c>
      <c r="R11" s="170" t="e">
        <f>(#REF!-Q11)/H11</f>
        <v>#REF!</v>
      </c>
      <c r="S11" s="171" t="s">
        <v>387</v>
      </c>
      <c r="T11" s="171" t="s">
        <v>486</v>
      </c>
      <c r="U11" s="171" t="s">
        <v>400</v>
      </c>
      <c r="V11" s="281" t="s">
        <v>485</v>
      </c>
    </row>
    <row r="12" spans="1:22" ht="47.25" hidden="1" x14ac:dyDescent="0.25">
      <c r="A12" s="157">
        <v>3</v>
      </c>
      <c r="B12" s="149" t="s">
        <v>484</v>
      </c>
      <c r="C12" s="613" t="s">
        <v>1315</v>
      </c>
      <c r="D12" s="147" t="s">
        <v>28</v>
      </c>
      <c r="E12" s="148"/>
      <c r="F12" s="149"/>
      <c r="G12" s="149"/>
      <c r="H12" s="277">
        <v>88.7</v>
      </c>
      <c r="I12" s="150" t="s">
        <v>341</v>
      </c>
      <c r="J12" s="151">
        <v>90000</v>
      </c>
      <c r="K12" s="152">
        <v>85000</v>
      </c>
      <c r="L12" s="152">
        <v>7539500</v>
      </c>
      <c r="M12" s="155">
        <v>72000</v>
      </c>
      <c r="N12" s="155">
        <f t="shared" si="0"/>
        <v>6386400</v>
      </c>
      <c r="O12" s="282"/>
      <c r="P12" s="155">
        <v>1</v>
      </c>
      <c r="Q12" s="275" t="s">
        <v>415</v>
      </c>
      <c r="R12" s="170"/>
      <c r="S12" s="171" t="s">
        <v>387</v>
      </c>
      <c r="T12" s="171" t="s">
        <v>483</v>
      </c>
      <c r="U12" s="171" t="s">
        <v>400</v>
      </c>
      <c r="V12" s="281" t="s">
        <v>482</v>
      </c>
    </row>
    <row r="13" spans="1:22" ht="48.75" hidden="1" customHeight="1" x14ac:dyDescent="0.25">
      <c r="A13" s="157">
        <v>3</v>
      </c>
      <c r="B13" s="149" t="s">
        <v>481</v>
      </c>
      <c r="C13" s="613" t="s">
        <v>1316</v>
      </c>
      <c r="D13" s="147" t="s">
        <v>28</v>
      </c>
      <c r="E13" s="148"/>
      <c r="F13" s="149"/>
      <c r="G13" s="149"/>
      <c r="H13" s="277">
        <v>157</v>
      </c>
      <c r="I13" s="149" t="s">
        <v>341</v>
      </c>
      <c r="J13" s="151">
        <v>90000</v>
      </c>
      <c r="K13" s="152">
        <v>85000</v>
      </c>
      <c r="L13" s="152">
        <v>13345000</v>
      </c>
      <c r="M13" s="155">
        <v>65000</v>
      </c>
      <c r="N13" s="155">
        <f t="shared" si="0"/>
        <v>10205000</v>
      </c>
      <c r="O13" s="282"/>
      <c r="P13" s="155">
        <v>1</v>
      </c>
      <c r="Q13" s="275" t="s">
        <v>407</v>
      </c>
      <c r="R13" s="170" t="e">
        <f>(#REF!-Q13)/H13</f>
        <v>#REF!</v>
      </c>
      <c r="S13" s="171" t="s">
        <v>387</v>
      </c>
      <c r="T13" s="171" t="s">
        <v>478</v>
      </c>
      <c r="U13" s="171" t="s">
        <v>400</v>
      </c>
      <c r="V13" s="281" t="s">
        <v>480</v>
      </c>
    </row>
    <row r="14" spans="1:22" ht="48.75" hidden="1" customHeight="1" x14ac:dyDescent="0.25">
      <c r="A14" s="157">
        <v>3</v>
      </c>
      <c r="B14" s="149" t="s">
        <v>479</v>
      </c>
      <c r="C14" s="613" t="s">
        <v>1317</v>
      </c>
      <c r="D14" s="147" t="s">
        <v>28</v>
      </c>
      <c r="E14" s="148"/>
      <c r="F14" s="149"/>
      <c r="G14" s="149"/>
      <c r="H14" s="277">
        <v>212</v>
      </c>
      <c r="I14" s="149" t="s">
        <v>341</v>
      </c>
      <c r="J14" s="151">
        <v>90000</v>
      </c>
      <c r="K14" s="152">
        <v>85000</v>
      </c>
      <c r="L14" s="152">
        <v>18020000</v>
      </c>
      <c r="M14" s="155">
        <v>65000</v>
      </c>
      <c r="N14" s="155">
        <f t="shared" si="0"/>
        <v>13780000</v>
      </c>
      <c r="O14" s="312"/>
      <c r="P14" s="155">
        <v>1</v>
      </c>
      <c r="Q14" s="275" t="s">
        <v>407</v>
      </c>
      <c r="R14" s="170" t="e">
        <f>(#REF!-Q14)/H14</f>
        <v>#REF!</v>
      </c>
      <c r="S14" s="171" t="s">
        <v>387</v>
      </c>
      <c r="T14" s="171" t="s">
        <v>478</v>
      </c>
      <c r="U14" s="171" t="s">
        <v>400</v>
      </c>
      <c r="V14" s="281" t="s">
        <v>477</v>
      </c>
    </row>
    <row r="15" spans="1:22" ht="45" hidden="1" customHeight="1" x14ac:dyDescent="0.25">
      <c r="A15" s="325">
        <v>3</v>
      </c>
      <c r="B15" s="149" t="s">
        <v>476</v>
      </c>
      <c r="C15" s="613" t="s">
        <v>1318</v>
      </c>
      <c r="D15" s="147" t="s">
        <v>28</v>
      </c>
      <c r="E15" s="149"/>
      <c r="F15" s="149"/>
      <c r="G15" s="149"/>
      <c r="H15" s="324">
        <v>188.3</v>
      </c>
      <c r="I15" s="149" t="s">
        <v>341</v>
      </c>
      <c r="J15" s="151">
        <v>96000</v>
      </c>
      <c r="K15" s="152">
        <v>85000</v>
      </c>
      <c r="L15" s="152">
        <v>16005500.000000002</v>
      </c>
      <c r="M15" s="155">
        <v>65000</v>
      </c>
      <c r="N15" s="155">
        <f t="shared" si="0"/>
        <v>12239500</v>
      </c>
      <c r="O15" s="282"/>
      <c r="P15" s="155">
        <v>1</v>
      </c>
      <c r="Q15" s="275" t="s">
        <v>415</v>
      </c>
      <c r="R15" s="170"/>
      <c r="S15" s="171" t="s">
        <v>387</v>
      </c>
      <c r="T15" s="171" t="s">
        <v>475</v>
      </c>
      <c r="U15" s="600" t="s">
        <v>475</v>
      </c>
      <c r="V15" s="281" t="s">
        <v>1263</v>
      </c>
    </row>
    <row r="16" spans="1:22" s="322" customFormat="1" hidden="1" x14ac:dyDescent="0.25">
      <c r="A16" s="307"/>
      <c r="B16" s="273" t="s">
        <v>383</v>
      </c>
      <c r="C16" s="614"/>
      <c r="D16" s="273"/>
      <c r="E16" s="273"/>
      <c r="F16" s="273"/>
      <c r="G16" s="273"/>
      <c r="H16" s="272">
        <f>SUM(H11:H15)</f>
        <v>780.5</v>
      </c>
      <c r="I16" s="273"/>
      <c r="J16" s="310"/>
      <c r="K16" s="309"/>
      <c r="L16" s="309">
        <v>111553500</v>
      </c>
      <c r="M16" s="309"/>
      <c r="N16" s="309">
        <f>SUM(N11:N15)</f>
        <v>51353400</v>
      </c>
      <c r="O16" s="323"/>
      <c r="P16" s="155">
        <v>1</v>
      </c>
      <c r="Q16" s="177"/>
      <c r="R16" s="177"/>
      <c r="S16" s="177"/>
      <c r="T16" s="177"/>
      <c r="U16" s="177"/>
      <c r="V16" s="183"/>
    </row>
    <row r="17" spans="1:22" ht="47.25" hidden="1" x14ac:dyDescent="0.25">
      <c r="A17" s="157">
        <v>4</v>
      </c>
      <c r="B17" s="149" t="s">
        <v>474</v>
      </c>
      <c r="C17" s="613" t="s">
        <v>1306</v>
      </c>
      <c r="D17" s="147" t="s">
        <v>28</v>
      </c>
      <c r="E17" s="148"/>
      <c r="F17" s="149"/>
      <c r="G17" s="149"/>
      <c r="H17" s="277">
        <v>97.5</v>
      </c>
      <c r="I17" s="150" t="s">
        <v>341</v>
      </c>
      <c r="J17" s="234">
        <v>90000</v>
      </c>
      <c r="K17" s="152">
        <v>80000</v>
      </c>
      <c r="L17" s="152">
        <v>7800000</v>
      </c>
      <c r="M17" s="279">
        <v>72000</v>
      </c>
      <c r="N17" s="279">
        <f t="shared" ref="N17:N22" si="1">M17*H17</f>
        <v>7020000</v>
      </c>
      <c r="O17" s="278"/>
      <c r="P17" s="155">
        <v>1</v>
      </c>
      <c r="Q17" s="275" t="s">
        <v>415</v>
      </c>
      <c r="R17" s="170"/>
      <c r="S17" s="171" t="s">
        <v>387</v>
      </c>
      <c r="T17" s="180" t="s">
        <v>473</v>
      </c>
      <c r="U17" s="171" t="s">
        <v>204</v>
      </c>
      <c r="V17" s="240" t="s">
        <v>472</v>
      </c>
    </row>
    <row r="18" spans="1:22" ht="63" hidden="1" x14ac:dyDescent="0.25">
      <c r="A18" s="157">
        <v>4</v>
      </c>
      <c r="B18" s="149" t="s">
        <v>471</v>
      </c>
      <c r="C18" s="613" t="s">
        <v>1319</v>
      </c>
      <c r="D18" s="147" t="s">
        <v>28</v>
      </c>
      <c r="E18" s="149"/>
      <c r="F18" s="149"/>
      <c r="G18" s="149"/>
      <c r="H18" s="277">
        <v>138.1</v>
      </c>
      <c r="I18" s="150" t="s">
        <v>341</v>
      </c>
      <c r="J18" s="234">
        <v>90000</v>
      </c>
      <c r="K18" s="152">
        <v>85000</v>
      </c>
      <c r="L18" s="152">
        <v>11738500</v>
      </c>
      <c r="M18" s="279">
        <v>65000</v>
      </c>
      <c r="N18" s="279">
        <f t="shared" si="1"/>
        <v>8976500</v>
      </c>
      <c r="O18" s="278"/>
      <c r="P18" s="155">
        <v>1</v>
      </c>
      <c r="Q18" s="275" t="s">
        <v>401</v>
      </c>
      <c r="R18" s="170" t="e">
        <f>(#REF!-Q18)/H18</f>
        <v>#REF!</v>
      </c>
      <c r="S18" s="171" t="s">
        <v>387</v>
      </c>
      <c r="T18" s="171" t="s">
        <v>470</v>
      </c>
      <c r="U18" s="171" t="s">
        <v>204</v>
      </c>
      <c r="V18" s="321" t="s">
        <v>469</v>
      </c>
    </row>
    <row r="19" spans="1:22" ht="50.25" hidden="1" customHeight="1" x14ac:dyDescent="0.25">
      <c r="A19" s="157">
        <v>4</v>
      </c>
      <c r="B19" s="149" t="s">
        <v>468</v>
      </c>
      <c r="C19" s="613" t="s">
        <v>1320</v>
      </c>
      <c r="D19" s="147" t="s">
        <v>28</v>
      </c>
      <c r="E19" s="149"/>
      <c r="F19" s="149"/>
      <c r="G19" s="149"/>
      <c r="H19" s="277">
        <v>109.2</v>
      </c>
      <c r="I19" s="150" t="s">
        <v>341</v>
      </c>
      <c r="J19" s="234">
        <v>90000</v>
      </c>
      <c r="K19" s="152">
        <v>85000</v>
      </c>
      <c r="L19" s="152">
        <v>9282000</v>
      </c>
      <c r="M19" s="279">
        <v>65000</v>
      </c>
      <c r="N19" s="279">
        <f t="shared" si="1"/>
        <v>7098000</v>
      </c>
      <c r="O19" s="278"/>
      <c r="P19" s="155">
        <v>1</v>
      </c>
      <c r="Q19" s="275" t="s">
        <v>467</v>
      </c>
      <c r="R19" s="170" t="e">
        <f>(#REF!-Q19)/H19</f>
        <v>#REF!</v>
      </c>
      <c r="S19" s="171" t="s">
        <v>387</v>
      </c>
      <c r="T19" s="171" t="s">
        <v>466</v>
      </c>
      <c r="U19" s="171" t="s">
        <v>188</v>
      </c>
      <c r="V19" s="240" t="s">
        <v>465</v>
      </c>
    </row>
    <row r="20" spans="1:22" ht="47.25" hidden="1" x14ac:dyDescent="0.25">
      <c r="A20" s="157">
        <v>4</v>
      </c>
      <c r="B20" s="149" t="s">
        <v>464</v>
      </c>
      <c r="C20" s="613" t="s">
        <v>1321</v>
      </c>
      <c r="D20" s="147" t="s">
        <v>28</v>
      </c>
      <c r="E20" s="148"/>
      <c r="F20" s="149"/>
      <c r="G20" s="149"/>
      <c r="H20" s="277">
        <v>229.9</v>
      </c>
      <c r="I20" s="150" t="s">
        <v>341</v>
      </c>
      <c r="J20" s="234">
        <v>90000</v>
      </c>
      <c r="K20" s="152">
        <v>80000</v>
      </c>
      <c r="L20" s="152">
        <v>18392000</v>
      </c>
      <c r="M20" s="279">
        <v>65000</v>
      </c>
      <c r="N20" s="279">
        <f t="shared" si="1"/>
        <v>14943500</v>
      </c>
      <c r="O20" s="278"/>
      <c r="P20" s="155">
        <v>1</v>
      </c>
      <c r="Q20" s="275" t="s">
        <v>388</v>
      </c>
      <c r="R20" s="170" t="e">
        <f>(#REF!-Q20)/H20</f>
        <v>#REF!</v>
      </c>
      <c r="S20" s="171" t="s">
        <v>387</v>
      </c>
      <c r="T20" s="171" t="s">
        <v>463</v>
      </c>
      <c r="U20" s="171" t="s">
        <v>239</v>
      </c>
      <c r="V20" s="240" t="s">
        <v>462</v>
      </c>
    </row>
    <row r="21" spans="1:22" ht="31.5" x14ac:dyDescent="0.25">
      <c r="A21" s="157">
        <v>4</v>
      </c>
      <c r="B21" s="149" t="s">
        <v>461</v>
      </c>
      <c r="C21" s="613" t="s">
        <v>1322</v>
      </c>
      <c r="D21" s="301" t="s">
        <v>30</v>
      </c>
      <c r="E21" s="320">
        <v>43007</v>
      </c>
      <c r="F21" s="149" t="s">
        <v>460</v>
      </c>
      <c r="G21" s="149" t="s">
        <v>459</v>
      </c>
      <c r="H21" s="277">
        <v>52</v>
      </c>
      <c r="I21" s="150" t="s">
        <v>341</v>
      </c>
      <c r="J21" s="234"/>
      <c r="K21" s="152">
        <v>85000</v>
      </c>
      <c r="L21" s="152">
        <v>4420000</v>
      </c>
      <c r="M21" s="279">
        <v>72000</v>
      </c>
      <c r="N21" s="279">
        <f t="shared" si="1"/>
        <v>3744000</v>
      </c>
      <c r="O21" s="278"/>
      <c r="P21" s="155">
        <v>1</v>
      </c>
      <c r="Q21" s="275" t="s">
        <v>415</v>
      </c>
      <c r="R21" s="170"/>
      <c r="S21" s="171" t="s">
        <v>387</v>
      </c>
      <c r="T21" s="171" t="s">
        <v>458</v>
      </c>
      <c r="U21" s="171"/>
      <c r="V21" s="240"/>
    </row>
    <row r="22" spans="1:22" ht="31.15" customHeight="1" x14ac:dyDescent="0.25">
      <c r="A22" s="157">
        <v>4</v>
      </c>
      <c r="B22" s="149" t="s">
        <v>457</v>
      </c>
      <c r="C22" s="613" t="s">
        <v>1323</v>
      </c>
      <c r="D22" s="691" t="s">
        <v>1433</v>
      </c>
      <c r="F22" s="316" t="s">
        <v>456</v>
      </c>
      <c r="G22" s="140" t="s">
        <v>455</v>
      </c>
      <c r="H22" s="277">
        <v>79.5</v>
      </c>
      <c r="I22" s="150" t="s">
        <v>341</v>
      </c>
      <c r="J22" s="319">
        <v>4770000</v>
      </c>
      <c r="K22" s="316"/>
      <c r="L22" s="316"/>
      <c r="M22" s="279">
        <v>65000</v>
      </c>
      <c r="N22" s="279">
        <f t="shared" si="1"/>
        <v>5167500</v>
      </c>
      <c r="O22" s="278"/>
      <c r="P22" s="155">
        <v>1</v>
      </c>
      <c r="Q22" s="181"/>
      <c r="R22" s="181"/>
      <c r="S22" s="181"/>
      <c r="T22" s="181" t="s">
        <v>118</v>
      </c>
      <c r="U22" s="171" t="s">
        <v>32</v>
      </c>
      <c r="V22" s="240"/>
    </row>
    <row r="23" spans="1:22" hidden="1" x14ac:dyDescent="0.25">
      <c r="A23" s="307"/>
      <c r="B23" s="273" t="s">
        <v>383</v>
      </c>
      <c r="C23" s="614"/>
      <c r="D23" s="273"/>
      <c r="E23" s="273"/>
      <c r="F23" s="273"/>
      <c r="G23" s="273"/>
      <c r="H23" s="272">
        <f>SUM(H17:H22)</f>
        <v>706.2</v>
      </c>
      <c r="I23" s="306"/>
      <c r="J23" s="305"/>
      <c r="K23" s="269"/>
      <c r="L23" s="269">
        <v>82793500</v>
      </c>
      <c r="M23" s="304"/>
      <c r="N23" s="304">
        <f>SUM(N17:N22)</f>
        <v>46949500</v>
      </c>
      <c r="O23" s="303"/>
      <c r="P23" s="155">
        <v>1</v>
      </c>
      <c r="Q23" s="302"/>
      <c r="R23" s="170"/>
      <c r="S23" s="183"/>
      <c r="T23" s="183"/>
      <c r="U23" s="183"/>
      <c r="V23" s="183"/>
    </row>
    <row r="24" spans="1:22" ht="21.75" customHeight="1" x14ac:dyDescent="0.25">
      <c r="A24" s="157">
        <v>5</v>
      </c>
      <c r="B24" s="150" t="s">
        <v>454</v>
      </c>
      <c r="C24" s="615" t="s">
        <v>1324</v>
      </c>
      <c r="D24" s="301" t="s">
        <v>30</v>
      </c>
      <c r="E24" s="318">
        <v>43006</v>
      </c>
      <c r="F24" s="150" t="s">
        <v>453</v>
      </c>
      <c r="G24" s="150" t="s">
        <v>452</v>
      </c>
      <c r="H24" s="280">
        <v>60.4</v>
      </c>
      <c r="I24" s="276" t="s">
        <v>341</v>
      </c>
      <c r="J24" s="313"/>
      <c r="K24" s="197"/>
      <c r="L24" s="197"/>
      <c r="M24" s="279">
        <v>60000</v>
      </c>
      <c r="N24" s="279">
        <v>3624000</v>
      </c>
      <c r="O24" s="278"/>
      <c r="P24" s="155">
        <v>1</v>
      </c>
      <c r="Q24" s="302"/>
      <c r="R24" s="170"/>
      <c r="S24" s="183"/>
      <c r="T24" s="183"/>
      <c r="U24" s="183"/>
      <c r="V24" s="183"/>
    </row>
    <row r="25" spans="1:22" x14ac:dyDescent="0.25">
      <c r="A25" s="157">
        <v>5</v>
      </c>
      <c r="B25" s="150" t="s">
        <v>451</v>
      </c>
      <c r="C25" s="615" t="s">
        <v>1325</v>
      </c>
      <c r="D25" s="301" t="s">
        <v>30</v>
      </c>
      <c r="E25" s="317">
        <v>43040</v>
      </c>
      <c r="F25" s="316" t="s">
        <v>49</v>
      </c>
      <c r="G25" s="316" t="s">
        <v>450</v>
      </c>
      <c r="H25" s="280">
        <v>56.6</v>
      </c>
      <c r="I25" s="276" t="s">
        <v>341</v>
      </c>
      <c r="J25" s="313"/>
      <c r="K25" s="197"/>
      <c r="L25" s="197"/>
      <c r="M25" s="279">
        <v>60000</v>
      </c>
      <c r="N25" s="279">
        <v>3396000</v>
      </c>
      <c r="O25" s="278"/>
      <c r="P25" s="155">
        <v>1</v>
      </c>
      <c r="Q25" s="302"/>
      <c r="R25" s="170"/>
      <c r="S25" s="183"/>
      <c r="T25" s="183"/>
      <c r="U25" s="183"/>
      <c r="V25" s="183"/>
    </row>
    <row r="26" spans="1:22" ht="25.5" hidden="1" x14ac:dyDescent="0.25">
      <c r="A26" s="157">
        <v>5</v>
      </c>
      <c r="B26" s="150" t="s">
        <v>1298</v>
      </c>
      <c r="C26" s="615" t="s">
        <v>1326</v>
      </c>
      <c r="D26" s="62" t="s">
        <v>28</v>
      </c>
      <c r="E26" s="148"/>
      <c r="F26" s="149"/>
      <c r="G26" s="149"/>
      <c r="H26" s="280">
        <v>290</v>
      </c>
      <c r="I26" s="276" t="s">
        <v>1299</v>
      </c>
      <c r="J26" s="313"/>
      <c r="K26" s="197"/>
      <c r="L26" s="197"/>
      <c r="M26" s="279">
        <v>55000</v>
      </c>
      <c r="N26" s="279">
        <f>M26*H26</f>
        <v>15950000</v>
      </c>
      <c r="O26" s="278">
        <v>43224</v>
      </c>
      <c r="P26" s="155">
        <v>1</v>
      </c>
      <c r="Q26" s="302"/>
      <c r="R26" s="170"/>
      <c r="S26" s="183"/>
      <c r="T26" s="183"/>
      <c r="U26" s="170" t="s">
        <v>1300</v>
      </c>
      <c r="V26" s="183"/>
    </row>
    <row r="27" spans="1:22" ht="31.5" hidden="1" x14ac:dyDescent="0.25">
      <c r="A27" s="157">
        <v>5</v>
      </c>
      <c r="B27" s="150" t="s">
        <v>449</v>
      </c>
      <c r="C27" s="615" t="s">
        <v>1327</v>
      </c>
      <c r="D27" s="62" t="s">
        <v>28</v>
      </c>
      <c r="E27" s="148"/>
      <c r="F27" s="149"/>
      <c r="G27" s="149"/>
      <c r="H27" s="280">
        <v>115.4</v>
      </c>
      <c r="I27" s="276" t="s">
        <v>341</v>
      </c>
      <c r="J27" s="313"/>
      <c r="K27" s="197"/>
      <c r="L27" s="197"/>
      <c r="M27" s="279">
        <v>65000</v>
      </c>
      <c r="N27" s="279">
        <f>M27*H27</f>
        <v>7501000</v>
      </c>
      <c r="O27" s="599"/>
      <c r="P27" s="155">
        <v>1</v>
      </c>
      <c r="Q27" s="302"/>
      <c r="R27" s="170"/>
      <c r="S27" s="183"/>
      <c r="T27" s="183"/>
      <c r="U27" s="155" t="s">
        <v>1280</v>
      </c>
      <c r="V27" s="183"/>
    </row>
    <row r="28" spans="1:22" ht="15.75" hidden="1" customHeight="1" x14ac:dyDescent="0.25">
      <c r="A28" s="307"/>
      <c r="B28" s="273" t="s">
        <v>383</v>
      </c>
      <c r="C28" s="614"/>
      <c r="D28" s="273"/>
      <c r="E28" s="273"/>
      <c r="F28" s="273"/>
      <c r="G28" s="273"/>
      <c r="H28" s="272">
        <f>SUM(H24:H27)</f>
        <v>522.4</v>
      </c>
      <c r="I28" s="306"/>
      <c r="J28" s="305"/>
      <c r="K28" s="269"/>
      <c r="L28" s="269">
        <v>25740000</v>
      </c>
      <c r="M28" s="304"/>
      <c r="N28" s="304">
        <f>SUM(N24:N27)</f>
        <v>30471000</v>
      </c>
      <c r="O28" s="303"/>
      <c r="P28" s="155">
        <v>1</v>
      </c>
      <c r="Q28" s="302"/>
      <c r="R28" s="170"/>
      <c r="S28" s="183"/>
      <c r="T28" s="183"/>
      <c r="U28" s="315"/>
      <c r="V28" s="315"/>
    </row>
    <row r="29" spans="1:22" ht="50.25" hidden="1" customHeight="1" x14ac:dyDescent="0.25">
      <c r="A29" s="157">
        <v>6</v>
      </c>
      <c r="B29" s="149" t="s">
        <v>448</v>
      </c>
      <c r="C29" s="613" t="s">
        <v>1328</v>
      </c>
      <c r="D29" s="62" t="s">
        <v>28</v>
      </c>
      <c r="E29" s="148"/>
      <c r="F29" s="149"/>
      <c r="G29" s="149"/>
      <c r="H29" s="277">
        <v>130.9</v>
      </c>
      <c r="I29" s="150" t="s">
        <v>341</v>
      </c>
      <c r="J29" s="234">
        <v>80000</v>
      </c>
      <c r="K29" s="152">
        <v>75000</v>
      </c>
      <c r="L29" s="152">
        <v>9817500</v>
      </c>
      <c r="M29" s="279">
        <v>65000</v>
      </c>
      <c r="N29" s="279">
        <f>M29*H29</f>
        <v>8508500</v>
      </c>
      <c r="O29" s="278"/>
      <c r="P29" s="155">
        <v>1</v>
      </c>
      <c r="Q29" s="275" t="s">
        <v>401</v>
      </c>
      <c r="R29" s="170" t="e">
        <f>(#REF!-Q29)/H29</f>
        <v>#REF!</v>
      </c>
      <c r="S29" s="171" t="s">
        <v>387</v>
      </c>
      <c r="T29" s="171"/>
      <c r="U29" s="171" t="s">
        <v>414</v>
      </c>
      <c r="V29" s="240" t="s">
        <v>447</v>
      </c>
    </row>
    <row r="30" spans="1:22" hidden="1" x14ac:dyDescent="0.25">
      <c r="A30" s="307"/>
      <c r="B30" s="273" t="s">
        <v>383</v>
      </c>
      <c r="C30" s="614"/>
      <c r="D30" s="273"/>
      <c r="E30" s="273"/>
      <c r="F30" s="273"/>
      <c r="G30" s="273"/>
      <c r="H30" s="272">
        <f>SUM(H29)</f>
        <v>130.9</v>
      </c>
      <c r="I30" s="306"/>
      <c r="J30" s="305"/>
      <c r="K30" s="269"/>
      <c r="L30" s="269">
        <v>23197500</v>
      </c>
      <c r="M30" s="304"/>
      <c r="N30" s="304">
        <f>SUM(N29)</f>
        <v>8508500</v>
      </c>
      <c r="O30" s="303"/>
      <c r="P30" s="155">
        <v>1</v>
      </c>
      <c r="Q30" s="302"/>
      <c r="R30" s="170"/>
      <c r="S30" s="183"/>
      <c r="T30" s="183"/>
      <c r="U30" s="183"/>
      <c r="V30" s="183"/>
    </row>
    <row r="31" spans="1:22" ht="50.25" hidden="1" customHeight="1" x14ac:dyDescent="0.25">
      <c r="A31" s="157">
        <v>8</v>
      </c>
      <c r="B31" s="149" t="s">
        <v>446</v>
      </c>
      <c r="C31" s="613" t="s">
        <v>1329</v>
      </c>
      <c r="D31" s="147" t="s">
        <v>28</v>
      </c>
      <c r="E31" s="148"/>
      <c r="F31" s="149"/>
      <c r="G31" s="149"/>
      <c r="H31" s="277">
        <v>159</v>
      </c>
      <c r="I31" s="150" t="s">
        <v>341</v>
      </c>
      <c r="J31" s="234">
        <v>80000</v>
      </c>
      <c r="K31" s="152">
        <v>75000</v>
      </c>
      <c r="L31" s="152">
        <v>11925000</v>
      </c>
      <c r="M31" s="279">
        <v>58145</v>
      </c>
      <c r="N31" s="279">
        <v>8745000</v>
      </c>
      <c r="O31" s="278"/>
      <c r="P31" s="155">
        <v>1</v>
      </c>
      <c r="Q31" s="275" t="s">
        <v>388</v>
      </c>
      <c r="R31" s="170" t="e">
        <f>(#REF!-Q31)/H31</f>
        <v>#REF!</v>
      </c>
      <c r="S31" s="171" t="s">
        <v>387</v>
      </c>
      <c r="T31" s="171" t="s">
        <v>445</v>
      </c>
      <c r="U31" s="171" t="s">
        <v>385</v>
      </c>
      <c r="V31" s="281" t="s">
        <v>393</v>
      </c>
    </row>
    <row r="32" spans="1:22" s="199" customFormat="1" hidden="1" x14ac:dyDescent="0.25">
      <c r="A32" s="307"/>
      <c r="B32" s="273" t="s">
        <v>383</v>
      </c>
      <c r="C32" s="614"/>
      <c r="D32" s="273"/>
      <c r="E32" s="273"/>
      <c r="F32" s="273"/>
      <c r="G32" s="273"/>
      <c r="H32" s="272">
        <f>SUM(H31:H31)</f>
        <v>159</v>
      </c>
      <c r="I32" s="306"/>
      <c r="J32" s="305"/>
      <c r="K32" s="314"/>
      <c r="L32" s="314">
        <v>23092500</v>
      </c>
      <c r="M32" s="304"/>
      <c r="N32" s="304">
        <f>N31</f>
        <v>8745000</v>
      </c>
      <c r="O32" s="303"/>
      <c r="P32" s="155">
        <v>1</v>
      </c>
      <c r="Q32" s="302"/>
      <c r="R32" s="183"/>
      <c r="S32" s="183"/>
      <c r="T32" s="183"/>
      <c r="U32" s="183"/>
      <c r="V32" s="183"/>
    </row>
    <row r="33" spans="1:22" ht="31.5" hidden="1" x14ac:dyDescent="0.25">
      <c r="A33" s="157">
        <v>9</v>
      </c>
      <c r="B33" s="149" t="s">
        <v>443</v>
      </c>
      <c r="C33" s="613" t="s">
        <v>1330</v>
      </c>
      <c r="D33" s="147" t="s">
        <v>28</v>
      </c>
      <c r="E33" s="149"/>
      <c r="F33" s="149"/>
      <c r="G33" s="149"/>
      <c r="H33" s="277">
        <v>170.9</v>
      </c>
      <c r="I33" s="149" t="s">
        <v>341</v>
      </c>
      <c r="J33" s="151">
        <v>80000</v>
      </c>
      <c r="K33" s="152">
        <v>75000</v>
      </c>
      <c r="L33" s="152">
        <v>12817500</v>
      </c>
      <c r="M33" s="279">
        <v>55000</v>
      </c>
      <c r="N33" s="279">
        <f>M33*H33</f>
        <v>9399500</v>
      </c>
      <c r="O33" s="278"/>
      <c r="P33" s="155">
        <v>1</v>
      </c>
      <c r="Q33" s="275" t="s">
        <v>388</v>
      </c>
      <c r="R33" s="170" t="e">
        <f>(#REF!-Q33)/H33</f>
        <v>#REF!</v>
      </c>
      <c r="S33" s="171" t="s">
        <v>387</v>
      </c>
      <c r="T33" s="180" t="s">
        <v>442</v>
      </c>
      <c r="U33" s="171" t="s">
        <v>385</v>
      </c>
      <c r="V33" s="240" t="s">
        <v>393</v>
      </c>
    </row>
    <row r="34" spans="1:22" hidden="1" x14ac:dyDescent="0.25">
      <c r="A34" s="307"/>
      <c r="B34" s="273" t="s">
        <v>383</v>
      </c>
      <c r="C34" s="614"/>
      <c r="D34" s="273"/>
      <c r="E34" s="273"/>
      <c r="F34" s="273"/>
      <c r="G34" s="273"/>
      <c r="H34" s="272">
        <f>SUM(H33:H33)</f>
        <v>170.9</v>
      </c>
      <c r="I34" s="273"/>
      <c r="J34" s="310"/>
      <c r="K34" s="309"/>
      <c r="L34" s="309">
        <v>22860000</v>
      </c>
      <c r="M34" s="304"/>
      <c r="N34" s="304">
        <f>SUM(N33:N33)</f>
        <v>9399500</v>
      </c>
      <c r="O34" s="303"/>
      <c r="P34" s="155">
        <v>1</v>
      </c>
      <c r="Q34" s="302"/>
      <c r="R34" s="170"/>
      <c r="S34" s="183"/>
      <c r="T34" s="308"/>
      <c r="U34" s="183"/>
      <c r="V34" s="183"/>
    </row>
    <row r="35" spans="1:22" ht="31.5" x14ac:dyDescent="0.25">
      <c r="A35" s="157">
        <v>10</v>
      </c>
      <c r="B35" s="149" t="s">
        <v>1434</v>
      </c>
      <c r="C35" s="613"/>
      <c r="D35" s="691" t="s">
        <v>1433</v>
      </c>
      <c r="E35" s="149"/>
      <c r="F35" s="149" t="s">
        <v>31</v>
      </c>
      <c r="G35" s="149" t="s">
        <v>32</v>
      </c>
      <c r="H35" s="277">
        <v>75.2</v>
      </c>
      <c r="I35" s="149" t="s">
        <v>341</v>
      </c>
      <c r="J35" s="151"/>
      <c r="K35" s="152"/>
      <c r="L35" s="152"/>
      <c r="M35" s="279">
        <v>65000</v>
      </c>
      <c r="N35" s="279">
        <f>M35*H35</f>
        <v>4888000</v>
      </c>
      <c r="O35" s="278"/>
      <c r="P35" s="155"/>
      <c r="Q35" s="275"/>
      <c r="R35" s="170"/>
      <c r="S35" s="171"/>
      <c r="T35" s="180" t="s">
        <v>28</v>
      </c>
      <c r="U35" s="171" t="s">
        <v>32</v>
      </c>
      <c r="V35" s="240"/>
    </row>
    <row r="36" spans="1:22" hidden="1" x14ac:dyDescent="0.25">
      <c r="A36" s="307"/>
      <c r="B36" s="273" t="s">
        <v>383</v>
      </c>
      <c r="C36" s="614"/>
      <c r="D36" s="273"/>
      <c r="E36" s="273"/>
      <c r="F36" s="273"/>
      <c r="G36" s="273"/>
      <c r="H36" s="272"/>
      <c r="I36" s="273"/>
      <c r="J36" s="310"/>
      <c r="K36" s="309"/>
      <c r="L36" s="309"/>
      <c r="M36" s="304"/>
      <c r="N36" s="304"/>
      <c r="O36" s="303"/>
      <c r="P36" s="155"/>
      <c r="Q36" s="302"/>
      <c r="R36" s="170"/>
      <c r="S36" s="183"/>
      <c r="T36" s="308"/>
      <c r="U36" s="183"/>
      <c r="V36" s="183"/>
    </row>
    <row r="37" spans="1:22" x14ac:dyDescent="0.25">
      <c r="A37" s="157">
        <v>11</v>
      </c>
      <c r="B37" s="149" t="s">
        <v>441</v>
      </c>
      <c r="C37" s="613" t="s">
        <v>1331</v>
      </c>
      <c r="D37" s="301" t="s">
        <v>30</v>
      </c>
      <c r="E37" s="148">
        <v>43213</v>
      </c>
      <c r="F37" s="149" t="s">
        <v>49</v>
      </c>
      <c r="G37" s="149" t="s">
        <v>1354</v>
      </c>
      <c r="H37" s="277">
        <v>27.7</v>
      </c>
      <c r="I37" s="150" t="s">
        <v>341</v>
      </c>
      <c r="J37" s="234">
        <v>80000</v>
      </c>
      <c r="K37" s="152">
        <v>65000</v>
      </c>
      <c r="L37" s="152">
        <v>1800500</v>
      </c>
      <c r="M37" s="279">
        <v>50000</v>
      </c>
      <c r="N37" s="279">
        <f>M37*H37</f>
        <v>1385000</v>
      </c>
      <c r="O37" s="278"/>
      <c r="P37" s="155">
        <v>1</v>
      </c>
      <c r="Q37" s="275" t="s">
        <v>415</v>
      </c>
      <c r="R37" s="170"/>
      <c r="S37" s="171" t="s">
        <v>387</v>
      </c>
      <c r="T37" s="180"/>
      <c r="U37" s="203" t="s">
        <v>420</v>
      </c>
      <c r="V37" s="240" t="s">
        <v>435</v>
      </c>
    </row>
    <row r="38" spans="1:22" s="199" customFormat="1" hidden="1" x14ac:dyDescent="0.25">
      <c r="A38" s="307"/>
      <c r="B38" s="273" t="s">
        <v>383</v>
      </c>
      <c r="C38" s="614"/>
      <c r="D38" s="273"/>
      <c r="E38" s="273"/>
      <c r="F38" s="273"/>
      <c r="G38" s="273"/>
      <c r="H38" s="272">
        <f>SUM(H37)</f>
        <v>27.7</v>
      </c>
      <c r="I38" s="306"/>
      <c r="J38" s="305"/>
      <c r="K38" s="269"/>
      <c r="L38" s="269">
        <v>1800500</v>
      </c>
      <c r="M38" s="304"/>
      <c r="N38" s="304">
        <f>SUM(N37:N37)</f>
        <v>1385000</v>
      </c>
      <c r="O38" s="303"/>
      <c r="P38" s="155">
        <v>1</v>
      </c>
      <c r="Q38" s="302"/>
      <c r="R38" s="183"/>
      <c r="S38" s="183"/>
      <c r="T38" s="183"/>
      <c r="U38" s="183"/>
      <c r="V38" s="183"/>
    </row>
    <row r="39" spans="1:22" ht="63.75" customHeight="1" x14ac:dyDescent="0.25">
      <c r="A39" s="157">
        <v>16</v>
      </c>
      <c r="B39" s="149" t="s">
        <v>440</v>
      </c>
      <c r="C39" s="613" t="s">
        <v>1332</v>
      </c>
      <c r="D39" s="301" t="s">
        <v>30</v>
      </c>
      <c r="E39" s="148">
        <v>43011</v>
      </c>
      <c r="F39" s="150" t="s">
        <v>49</v>
      </c>
      <c r="G39" s="149" t="s">
        <v>436</v>
      </c>
      <c r="H39" s="277">
        <v>63.2</v>
      </c>
      <c r="I39" s="150" t="s">
        <v>341</v>
      </c>
      <c r="J39" s="234"/>
      <c r="K39" s="152">
        <v>95000</v>
      </c>
      <c r="L39" s="152">
        <v>6004000</v>
      </c>
      <c r="M39" s="279">
        <v>72000</v>
      </c>
      <c r="N39" s="279">
        <f>M39*H39</f>
        <v>4550400</v>
      </c>
      <c r="O39" s="278"/>
      <c r="P39" s="155">
        <v>1</v>
      </c>
      <c r="Q39" s="300" t="s">
        <v>415</v>
      </c>
      <c r="R39" s="170"/>
      <c r="S39" s="170" t="s">
        <v>387</v>
      </c>
      <c r="T39" s="208" t="s">
        <v>439</v>
      </c>
      <c r="U39" s="170"/>
      <c r="V39" s="240" t="s">
        <v>438</v>
      </c>
    </row>
    <row r="40" spans="1:22" s="210" customFormat="1" ht="84" customHeight="1" x14ac:dyDescent="0.25">
      <c r="A40" s="157">
        <v>16</v>
      </c>
      <c r="B40" s="149" t="s">
        <v>437</v>
      </c>
      <c r="C40" s="613" t="s">
        <v>1333</v>
      </c>
      <c r="D40" s="301" t="s">
        <v>30</v>
      </c>
      <c r="E40" s="148">
        <v>43011</v>
      </c>
      <c r="F40" s="150" t="s">
        <v>49</v>
      </c>
      <c r="G40" s="149" t="s">
        <v>436</v>
      </c>
      <c r="H40" s="277">
        <v>25.8</v>
      </c>
      <c r="I40" s="150" t="s">
        <v>341</v>
      </c>
      <c r="J40" s="234">
        <v>100000</v>
      </c>
      <c r="K40" s="152">
        <v>65000</v>
      </c>
      <c r="L40" s="152">
        <v>1677000</v>
      </c>
      <c r="M40" s="279">
        <v>50000</v>
      </c>
      <c r="N40" s="279">
        <f>M40*H40</f>
        <v>1290000</v>
      </c>
      <c r="O40" s="278"/>
      <c r="P40" s="155">
        <v>1</v>
      </c>
      <c r="Q40" s="209">
        <v>500000</v>
      </c>
      <c r="R40" s="209">
        <f>Q40*H40</f>
        <v>12900000</v>
      </c>
      <c r="S40" s="275" t="s">
        <v>415</v>
      </c>
      <c r="T40" s="170"/>
      <c r="U40" s="171"/>
      <c r="V40" s="240" t="s">
        <v>435</v>
      </c>
    </row>
    <row r="41" spans="1:22" ht="63" hidden="1" x14ac:dyDescent="0.25">
      <c r="A41" s="157">
        <v>16</v>
      </c>
      <c r="B41" s="149" t="s">
        <v>434</v>
      </c>
      <c r="C41" s="613" t="s">
        <v>1334</v>
      </c>
      <c r="D41" s="147" t="s">
        <v>28</v>
      </c>
      <c r="E41" s="149"/>
      <c r="F41" s="149"/>
      <c r="G41" s="149"/>
      <c r="H41" s="277">
        <v>95.2</v>
      </c>
      <c r="I41" s="150" t="s">
        <v>341</v>
      </c>
      <c r="J41" s="234">
        <v>108000</v>
      </c>
      <c r="K41" s="152">
        <v>90000</v>
      </c>
      <c r="L41" s="152">
        <v>8568000</v>
      </c>
      <c r="M41" s="279">
        <v>72000</v>
      </c>
      <c r="N41" s="279">
        <f>M41*H41</f>
        <v>6854400</v>
      </c>
      <c r="O41" s="278"/>
      <c r="P41" s="155">
        <v>1</v>
      </c>
      <c r="Q41" s="275" t="s">
        <v>388</v>
      </c>
      <c r="R41" s="170" t="e">
        <f>(#REF!-Q41)/H41</f>
        <v>#REF!</v>
      </c>
      <c r="S41" s="171" t="s">
        <v>387</v>
      </c>
      <c r="T41" s="171" t="s">
        <v>433</v>
      </c>
      <c r="U41" s="171" t="s">
        <v>432</v>
      </c>
      <c r="V41" s="281" t="s">
        <v>431</v>
      </c>
    </row>
    <row r="42" spans="1:22" s="199" customFormat="1" hidden="1" x14ac:dyDescent="0.25">
      <c r="A42" s="274"/>
      <c r="B42" s="273" t="s">
        <v>383</v>
      </c>
      <c r="C42" s="614"/>
      <c r="D42" s="273"/>
      <c r="E42" s="273"/>
      <c r="F42" s="273"/>
      <c r="G42" s="273"/>
      <c r="H42" s="272">
        <f>SUM(H39:H41)</f>
        <v>184.2</v>
      </c>
      <c r="I42" s="271"/>
      <c r="J42" s="270"/>
      <c r="K42" s="269"/>
      <c r="L42" s="269">
        <v>16249000</v>
      </c>
      <c r="M42" s="268"/>
      <c r="N42" s="268">
        <f>SUM(N39:N41)</f>
        <v>12694800</v>
      </c>
      <c r="O42" s="297"/>
      <c r="P42" s="155">
        <v>1</v>
      </c>
      <c r="Q42" s="267"/>
      <c r="R42" s="183"/>
      <c r="S42" s="214"/>
      <c r="T42" s="214"/>
      <c r="U42" s="214"/>
      <c r="V42" s="183"/>
    </row>
    <row r="43" spans="1:22" ht="78.75" hidden="1" x14ac:dyDescent="0.25">
      <c r="A43" s="157">
        <v>17</v>
      </c>
      <c r="B43" s="149" t="s">
        <v>430</v>
      </c>
      <c r="C43" s="613" t="s">
        <v>1355</v>
      </c>
      <c r="D43" s="147" t="s">
        <v>28</v>
      </c>
      <c r="E43" s="149"/>
      <c r="F43" s="149"/>
      <c r="G43" s="149"/>
      <c r="H43" s="277">
        <v>811.6</v>
      </c>
      <c r="I43" s="150" t="s">
        <v>341</v>
      </c>
      <c r="J43" s="234">
        <v>95000</v>
      </c>
      <c r="K43" s="152">
        <v>85000</v>
      </c>
      <c r="L43" s="152">
        <v>68986000</v>
      </c>
      <c r="M43" s="279">
        <v>65000</v>
      </c>
      <c r="N43" s="279">
        <f>M43*H43</f>
        <v>52754000</v>
      </c>
      <c r="O43" s="278"/>
      <c r="P43" s="155">
        <v>1</v>
      </c>
      <c r="Q43" s="300" t="s">
        <v>388</v>
      </c>
      <c r="R43" s="170" t="e">
        <f>(#REF!-Q43)/H43</f>
        <v>#REF!</v>
      </c>
      <c r="S43" s="171" t="s">
        <v>387</v>
      </c>
      <c r="T43" s="171" t="s">
        <v>429</v>
      </c>
      <c r="U43" s="203" t="s">
        <v>420</v>
      </c>
      <c r="V43" s="281" t="s">
        <v>428</v>
      </c>
    </row>
    <row r="44" spans="1:22" ht="54" hidden="1" customHeight="1" x14ac:dyDescent="0.25">
      <c r="A44" s="157">
        <v>17</v>
      </c>
      <c r="B44" s="149" t="s">
        <v>427</v>
      </c>
      <c r="C44" s="613" t="s">
        <v>1356</v>
      </c>
      <c r="D44" s="147" t="s">
        <v>28</v>
      </c>
      <c r="E44" s="149"/>
      <c r="F44" s="149"/>
      <c r="G44" s="149"/>
      <c r="H44" s="277">
        <v>179.2</v>
      </c>
      <c r="I44" s="299" t="s">
        <v>426</v>
      </c>
      <c r="J44" s="234"/>
      <c r="K44" s="152">
        <v>50000</v>
      </c>
      <c r="L44" s="152">
        <v>8960000</v>
      </c>
      <c r="M44" s="279">
        <v>65000</v>
      </c>
      <c r="N44" s="279">
        <f>M44*H44</f>
        <v>11648000</v>
      </c>
      <c r="O44" s="278"/>
      <c r="P44" s="155">
        <v>1</v>
      </c>
      <c r="Q44" s="298" t="s">
        <v>415</v>
      </c>
      <c r="R44" s="170"/>
      <c r="S44" s="171" t="s">
        <v>387</v>
      </c>
      <c r="T44" s="171" t="s">
        <v>425</v>
      </c>
      <c r="U44" s="171" t="s">
        <v>420</v>
      </c>
      <c r="V44" s="281" t="s">
        <v>424</v>
      </c>
    </row>
    <row r="45" spans="1:22" s="199" customFormat="1" hidden="1" x14ac:dyDescent="0.25">
      <c r="A45" s="274"/>
      <c r="B45" s="273" t="s">
        <v>383</v>
      </c>
      <c r="C45" s="614"/>
      <c r="D45" s="273"/>
      <c r="E45" s="273"/>
      <c r="F45" s="273"/>
      <c r="G45" s="273"/>
      <c r="H45" s="272">
        <f>SUM(H43:H44)</f>
        <v>990.8</v>
      </c>
      <c r="I45" s="271"/>
      <c r="J45" s="270"/>
      <c r="K45" s="269"/>
      <c r="L45" s="269">
        <v>77946000</v>
      </c>
      <c r="M45" s="268"/>
      <c r="N45" s="268">
        <f>SUM(N43:N44)</f>
        <v>64402000</v>
      </c>
      <c r="O45" s="297"/>
      <c r="P45" s="155">
        <v>1</v>
      </c>
      <c r="Q45" s="267"/>
      <c r="R45" s="237"/>
      <c r="S45" s="183"/>
      <c r="T45" s="183"/>
      <c r="U45" s="183"/>
      <c r="V45" s="183"/>
    </row>
    <row r="46" spans="1:22" hidden="1" x14ac:dyDescent="0.25">
      <c r="A46" s="296"/>
      <c r="B46" s="295" t="s">
        <v>423</v>
      </c>
      <c r="C46" s="616"/>
      <c r="D46" s="295"/>
      <c r="E46" s="295"/>
      <c r="F46" s="295"/>
      <c r="G46" s="295"/>
      <c r="H46" s="294">
        <f>H45+H42+H38+H34+H32+H30+H28+H23+H16+H9</f>
        <v>4167.7000000000007</v>
      </c>
      <c r="I46" s="293"/>
      <c r="J46" s="270"/>
      <c r="K46" s="152"/>
      <c r="L46" s="152">
        <v>479157500</v>
      </c>
      <c r="M46" s="292"/>
      <c r="N46" s="292">
        <f>N45+N42+N38+N34+N32+N30+N28+N23+N16+N9</f>
        <v>267994900</v>
      </c>
      <c r="O46" s="291"/>
      <c r="P46" s="155">
        <v>1</v>
      </c>
      <c r="Q46" s="267"/>
      <c r="R46" s="237"/>
      <c r="S46" s="171"/>
      <c r="T46" s="171"/>
      <c r="U46" s="171"/>
      <c r="V46" s="171"/>
    </row>
    <row r="47" spans="1:22" s="199" customFormat="1" hidden="1" x14ac:dyDescent="0.25">
      <c r="A47" s="290" t="s">
        <v>422</v>
      </c>
      <c r="B47" s="290"/>
      <c r="C47" s="617"/>
      <c r="D47" s="290"/>
      <c r="E47" s="290"/>
      <c r="F47" s="290"/>
      <c r="G47" s="290"/>
      <c r="H47" s="290"/>
      <c r="I47" s="289"/>
      <c r="J47" s="288"/>
      <c r="K47" s="231"/>
      <c r="L47" s="231"/>
      <c r="M47" s="287"/>
      <c r="N47" s="287"/>
      <c r="O47" s="286"/>
      <c r="P47" s="155">
        <v>1</v>
      </c>
      <c r="Q47" s="285"/>
      <c r="R47" s="284"/>
      <c r="S47" s="283"/>
      <c r="T47" s="283"/>
      <c r="U47" s="283"/>
      <c r="V47" s="283"/>
    </row>
    <row r="48" spans="1:22" s="572" customFormat="1" ht="47.25" hidden="1" x14ac:dyDescent="0.25">
      <c r="A48" s="560">
        <v>2</v>
      </c>
      <c r="B48" s="561" t="s">
        <v>421</v>
      </c>
      <c r="C48" s="618" t="s">
        <v>1336</v>
      </c>
      <c r="D48" s="561" t="s">
        <v>28</v>
      </c>
      <c r="E48" s="561"/>
      <c r="F48" s="561"/>
      <c r="G48" s="561"/>
      <c r="H48" s="562">
        <v>154.6</v>
      </c>
      <c r="I48" s="563" t="s">
        <v>341</v>
      </c>
      <c r="J48" s="564">
        <v>103000</v>
      </c>
      <c r="K48" s="565">
        <v>90000</v>
      </c>
      <c r="L48" s="565">
        <v>13914000</v>
      </c>
      <c r="M48" s="566">
        <v>65000</v>
      </c>
      <c r="N48" s="566">
        <f t="shared" ref="N48:N59" si="2">M48*H48</f>
        <v>10049000</v>
      </c>
      <c r="O48" s="567"/>
      <c r="P48" s="566">
        <v>1</v>
      </c>
      <c r="Q48" s="568" t="s">
        <v>415</v>
      </c>
      <c r="R48" s="569"/>
      <c r="S48" s="570" t="s">
        <v>387</v>
      </c>
      <c r="T48" s="570" t="s">
        <v>386</v>
      </c>
      <c r="U48" s="570" t="s">
        <v>420</v>
      </c>
      <c r="V48" s="571" t="s">
        <v>419</v>
      </c>
    </row>
    <row r="49" spans="1:22" s="575" customFormat="1" ht="48" hidden="1" customHeight="1" x14ac:dyDescent="0.25">
      <c r="A49" s="573">
        <v>3</v>
      </c>
      <c r="B49" s="561" t="s">
        <v>418</v>
      </c>
      <c r="C49" s="618" t="s">
        <v>1337</v>
      </c>
      <c r="D49" s="561" t="s">
        <v>28</v>
      </c>
      <c r="E49" s="561"/>
      <c r="F49" s="561"/>
      <c r="G49" s="561"/>
      <c r="H49" s="562">
        <v>140</v>
      </c>
      <c r="I49" s="563" t="s">
        <v>341</v>
      </c>
      <c r="J49" s="564">
        <v>90000</v>
      </c>
      <c r="K49" s="565">
        <v>85000</v>
      </c>
      <c r="L49" s="565">
        <v>11900000</v>
      </c>
      <c r="M49" s="566">
        <v>65000</v>
      </c>
      <c r="N49" s="566">
        <f t="shared" si="2"/>
        <v>9100000</v>
      </c>
      <c r="O49" s="567"/>
      <c r="P49" s="566">
        <v>1</v>
      </c>
      <c r="Q49" s="568" t="s">
        <v>407</v>
      </c>
      <c r="R49" s="569" t="e">
        <f>(#REF!-Q49)/H49</f>
        <v>#REF!</v>
      </c>
      <c r="S49" s="570" t="s">
        <v>387</v>
      </c>
      <c r="T49" s="570" t="s">
        <v>386</v>
      </c>
      <c r="U49" s="570" t="s">
        <v>414</v>
      </c>
      <c r="V49" s="574" t="s">
        <v>417</v>
      </c>
    </row>
    <row r="50" spans="1:22" s="575" customFormat="1" ht="48" hidden="1" customHeight="1" x14ac:dyDescent="0.25">
      <c r="A50" s="573">
        <v>3</v>
      </c>
      <c r="B50" s="561" t="s">
        <v>416</v>
      </c>
      <c r="C50" s="618" t="s">
        <v>1337</v>
      </c>
      <c r="D50" s="561" t="s">
        <v>28</v>
      </c>
      <c r="E50" s="561"/>
      <c r="F50" s="561"/>
      <c r="G50" s="561"/>
      <c r="H50" s="562">
        <v>112.1</v>
      </c>
      <c r="I50" s="563" t="s">
        <v>341</v>
      </c>
      <c r="J50" s="564">
        <v>90000</v>
      </c>
      <c r="K50" s="565">
        <v>85000</v>
      </c>
      <c r="L50" s="565">
        <v>9528500</v>
      </c>
      <c r="M50" s="566">
        <v>65000</v>
      </c>
      <c r="N50" s="566">
        <f t="shared" si="2"/>
        <v>7286500</v>
      </c>
      <c r="O50" s="567"/>
      <c r="P50" s="566">
        <v>1</v>
      </c>
      <c r="Q50" s="568" t="s">
        <v>415</v>
      </c>
      <c r="R50" s="569"/>
      <c r="S50" s="570" t="s">
        <v>387</v>
      </c>
      <c r="T50" s="570" t="s">
        <v>386</v>
      </c>
      <c r="U50" s="570" t="s">
        <v>414</v>
      </c>
      <c r="V50" s="574" t="s">
        <v>413</v>
      </c>
    </row>
    <row r="51" spans="1:22" s="575" customFormat="1" ht="50.25" hidden="1" customHeight="1" x14ac:dyDescent="0.25">
      <c r="A51" s="573">
        <v>3</v>
      </c>
      <c r="B51" s="561" t="s">
        <v>412</v>
      </c>
      <c r="C51" s="618" t="s">
        <v>1338</v>
      </c>
      <c r="D51" s="561" t="s">
        <v>28</v>
      </c>
      <c r="E51" s="561"/>
      <c r="F51" s="561"/>
      <c r="G51" s="561"/>
      <c r="H51" s="562">
        <v>169.3</v>
      </c>
      <c r="I51" s="563" t="s">
        <v>341</v>
      </c>
      <c r="J51" s="564">
        <v>80000</v>
      </c>
      <c r="K51" s="565">
        <v>75000</v>
      </c>
      <c r="L51" s="565">
        <v>12697500</v>
      </c>
      <c r="M51" s="566">
        <v>65000</v>
      </c>
      <c r="N51" s="566">
        <f t="shared" si="2"/>
        <v>11004500</v>
      </c>
      <c r="O51" s="567"/>
      <c r="P51" s="566">
        <v>1</v>
      </c>
      <c r="Q51" s="568" t="s">
        <v>401</v>
      </c>
      <c r="R51" s="569" t="e">
        <f>(#REF!-Q51)/H51</f>
        <v>#REF!</v>
      </c>
      <c r="S51" s="570" t="s">
        <v>387</v>
      </c>
      <c r="T51" s="570" t="s">
        <v>386</v>
      </c>
      <c r="U51" s="570" t="s">
        <v>396</v>
      </c>
      <c r="V51" s="574" t="s">
        <v>411</v>
      </c>
    </row>
    <row r="52" spans="1:22" s="575" customFormat="1" ht="47.25" hidden="1" customHeight="1" x14ac:dyDescent="0.25">
      <c r="A52" s="573">
        <v>3</v>
      </c>
      <c r="B52" s="561" t="s">
        <v>410</v>
      </c>
      <c r="C52" s="618" t="s">
        <v>1339</v>
      </c>
      <c r="D52" s="561" t="s">
        <v>28</v>
      </c>
      <c r="E52" s="561"/>
      <c r="F52" s="561"/>
      <c r="G52" s="561"/>
      <c r="H52" s="562">
        <v>147.80000000000001</v>
      </c>
      <c r="I52" s="563" t="s">
        <v>341</v>
      </c>
      <c r="J52" s="564">
        <v>80000</v>
      </c>
      <c r="K52" s="565">
        <v>75000</v>
      </c>
      <c r="L52" s="565">
        <v>11085000</v>
      </c>
      <c r="M52" s="566">
        <v>65000</v>
      </c>
      <c r="N52" s="566">
        <f t="shared" si="2"/>
        <v>9607000</v>
      </c>
      <c r="O52" s="567"/>
      <c r="P52" s="566">
        <v>1</v>
      </c>
      <c r="Q52" s="568" t="s">
        <v>401</v>
      </c>
      <c r="R52" s="569" t="e">
        <f>(#REF!-Q52)/H52</f>
        <v>#REF!</v>
      </c>
      <c r="S52" s="570" t="s">
        <v>387</v>
      </c>
      <c r="T52" s="570" t="s">
        <v>386</v>
      </c>
      <c r="U52" s="570" t="s">
        <v>396</v>
      </c>
      <c r="V52" s="574" t="s">
        <v>409</v>
      </c>
    </row>
    <row r="53" spans="1:22" s="575" customFormat="1" ht="47.25" hidden="1" x14ac:dyDescent="0.25">
      <c r="A53" s="573">
        <v>4</v>
      </c>
      <c r="B53" s="561" t="s">
        <v>408</v>
      </c>
      <c r="C53" s="618" t="s">
        <v>1340</v>
      </c>
      <c r="D53" s="561" t="s">
        <v>28</v>
      </c>
      <c r="E53" s="561"/>
      <c r="F53" s="561"/>
      <c r="G53" s="561"/>
      <c r="H53" s="562">
        <v>155.4</v>
      </c>
      <c r="I53" s="563" t="s">
        <v>341</v>
      </c>
      <c r="J53" s="576">
        <v>90000</v>
      </c>
      <c r="K53" s="565">
        <v>85000</v>
      </c>
      <c r="L53" s="565">
        <v>13209000</v>
      </c>
      <c r="M53" s="577">
        <v>65000</v>
      </c>
      <c r="N53" s="577">
        <f t="shared" si="2"/>
        <v>10101000</v>
      </c>
      <c r="O53" s="578"/>
      <c r="P53" s="566">
        <v>1</v>
      </c>
      <c r="Q53" s="568" t="s">
        <v>407</v>
      </c>
      <c r="R53" s="569" t="e">
        <f>(#REF!-Q53)/H53</f>
        <v>#REF!</v>
      </c>
      <c r="S53" s="570" t="s">
        <v>387</v>
      </c>
      <c r="T53" s="570" t="s">
        <v>386</v>
      </c>
      <c r="U53" s="570" t="s">
        <v>385</v>
      </c>
      <c r="V53" s="574" t="s">
        <v>406</v>
      </c>
    </row>
    <row r="54" spans="1:22" s="575" customFormat="1" ht="78.75" hidden="1" x14ac:dyDescent="0.25">
      <c r="A54" s="573">
        <v>4</v>
      </c>
      <c r="B54" s="561" t="s">
        <v>405</v>
      </c>
      <c r="C54" s="618" t="s">
        <v>1307</v>
      </c>
      <c r="D54" s="561" t="s">
        <v>28</v>
      </c>
      <c r="E54" s="561"/>
      <c r="F54" s="561"/>
      <c r="G54" s="561"/>
      <c r="H54" s="562">
        <v>131.69999999999999</v>
      </c>
      <c r="I54" s="563" t="s">
        <v>341</v>
      </c>
      <c r="J54" s="576">
        <v>90000</v>
      </c>
      <c r="K54" s="565">
        <v>85000</v>
      </c>
      <c r="L54" s="565">
        <v>11194499.999999998</v>
      </c>
      <c r="M54" s="577">
        <v>65000</v>
      </c>
      <c r="N54" s="577">
        <f t="shared" si="2"/>
        <v>8560500</v>
      </c>
      <c r="O54" s="578"/>
      <c r="P54" s="566">
        <v>1</v>
      </c>
      <c r="Q54" s="568" t="s">
        <v>401</v>
      </c>
      <c r="R54" s="569" t="e">
        <f>(#REF!-Q54)/H54</f>
        <v>#REF!</v>
      </c>
      <c r="S54" s="570" t="s">
        <v>387</v>
      </c>
      <c r="T54" s="570" t="s">
        <v>404</v>
      </c>
      <c r="U54" s="570" t="s">
        <v>385</v>
      </c>
      <c r="V54" s="571" t="s">
        <v>403</v>
      </c>
    </row>
    <row r="55" spans="1:22" s="575" customFormat="1" ht="31.5" hidden="1" x14ac:dyDescent="0.25">
      <c r="A55" s="573">
        <v>5</v>
      </c>
      <c r="B55" s="563" t="s">
        <v>402</v>
      </c>
      <c r="C55" s="619" t="s">
        <v>1341</v>
      </c>
      <c r="D55" s="561" t="s">
        <v>28</v>
      </c>
      <c r="E55" s="563"/>
      <c r="F55" s="563"/>
      <c r="G55" s="563"/>
      <c r="H55" s="562">
        <v>160.4</v>
      </c>
      <c r="I55" s="563" t="s">
        <v>341</v>
      </c>
      <c r="J55" s="576">
        <v>80000</v>
      </c>
      <c r="K55" s="565">
        <v>75000</v>
      </c>
      <c r="L55" s="565">
        <v>12030000</v>
      </c>
      <c r="M55" s="577">
        <v>65000</v>
      </c>
      <c r="N55" s="577">
        <f t="shared" si="2"/>
        <v>10426000</v>
      </c>
      <c r="O55" s="578"/>
      <c r="P55" s="566">
        <v>1</v>
      </c>
      <c r="Q55" s="568" t="s">
        <v>401</v>
      </c>
      <c r="R55" s="569" t="e">
        <f>(#REF!-Q55)/H55</f>
        <v>#REF!</v>
      </c>
      <c r="S55" s="570" t="s">
        <v>387</v>
      </c>
      <c r="T55" s="570" t="s">
        <v>397</v>
      </c>
      <c r="U55" s="570" t="s">
        <v>400</v>
      </c>
      <c r="V55" s="571" t="s">
        <v>399</v>
      </c>
    </row>
    <row r="56" spans="1:22" s="575" customFormat="1" ht="47.25" hidden="1" x14ac:dyDescent="0.25">
      <c r="A56" s="573">
        <v>5</v>
      </c>
      <c r="B56" s="563" t="s">
        <v>398</v>
      </c>
      <c r="C56" s="619" t="s">
        <v>1342</v>
      </c>
      <c r="D56" s="561" t="s">
        <v>28</v>
      </c>
      <c r="E56" s="563"/>
      <c r="F56" s="563"/>
      <c r="G56" s="563"/>
      <c r="H56" s="562">
        <v>182.8</v>
      </c>
      <c r="I56" s="563" t="s">
        <v>341</v>
      </c>
      <c r="J56" s="576">
        <v>80000</v>
      </c>
      <c r="K56" s="565">
        <v>75000</v>
      </c>
      <c r="L56" s="565">
        <v>13710000</v>
      </c>
      <c r="M56" s="577">
        <v>65000</v>
      </c>
      <c r="N56" s="577">
        <f t="shared" si="2"/>
        <v>11882000</v>
      </c>
      <c r="O56" s="578"/>
      <c r="P56" s="566">
        <v>1</v>
      </c>
      <c r="Q56" s="568" t="s">
        <v>388</v>
      </c>
      <c r="R56" s="569" t="e">
        <f>(#REF!-Q56)/H56</f>
        <v>#REF!</v>
      </c>
      <c r="S56" s="570" t="s">
        <v>387</v>
      </c>
      <c r="T56" s="570" t="s">
        <v>397</v>
      </c>
      <c r="U56" s="570" t="s">
        <v>396</v>
      </c>
      <c r="V56" s="571" t="s">
        <v>395</v>
      </c>
    </row>
    <row r="57" spans="1:22" s="575" customFormat="1" ht="47.25" hidden="1" x14ac:dyDescent="0.25">
      <c r="A57" s="573">
        <v>6</v>
      </c>
      <c r="B57" s="561" t="s">
        <v>394</v>
      </c>
      <c r="C57" s="618" t="s">
        <v>1343</v>
      </c>
      <c r="D57" s="561" t="s">
        <v>28</v>
      </c>
      <c r="E57" s="561"/>
      <c r="F57" s="561"/>
      <c r="G57" s="561"/>
      <c r="H57" s="562">
        <v>178.4</v>
      </c>
      <c r="I57" s="563" t="s">
        <v>341</v>
      </c>
      <c r="J57" s="576">
        <v>80000</v>
      </c>
      <c r="K57" s="565">
        <v>75000</v>
      </c>
      <c r="L57" s="565">
        <v>13380000</v>
      </c>
      <c r="M57" s="577">
        <v>65000</v>
      </c>
      <c r="N57" s="577">
        <f t="shared" si="2"/>
        <v>11596000</v>
      </c>
      <c r="O57" s="578"/>
      <c r="P57" s="566">
        <v>1</v>
      </c>
      <c r="Q57" s="568" t="s">
        <v>388</v>
      </c>
      <c r="R57" s="569" t="e">
        <f>(#REF!-Q57)/H57</f>
        <v>#REF!</v>
      </c>
      <c r="S57" s="570" t="s">
        <v>387</v>
      </c>
      <c r="T57" s="570" t="s">
        <v>386</v>
      </c>
      <c r="U57" s="570" t="s">
        <v>391</v>
      </c>
      <c r="V57" s="571" t="s">
        <v>393</v>
      </c>
    </row>
    <row r="58" spans="1:22" s="575" customFormat="1" ht="47.25" hidden="1" x14ac:dyDescent="0.25">
      <c r="A58" s="573">
        <v>7</v>
      </c>
      <c r="B58" s="561" t="s">
        <v>392</v>
      </c>
      <c r="C58" s="618" t="s">
        <v>1335</v>
      </c>
      <c r="D58" s="561" t="s">
        <v>28</v>
      </c>
      <c r="E58" s="561"/>
      <c r="F58" s="561"/>
      <c r="G58" s="561"/>
      <c r="H58" s="562">
        <v>157.6</v>
      </c>
      <c r="I58" s="563" t="s">
        <v>341</v>
      </c>
      <c r="J58" s="576">
        <v>80000</v>
      </c>
      <c r="K58" s="565">
        <v>75000</v>
      </c>
      <c r="L58" s="565">
        <v>11820000</v>
      </c>
      <c r="M58" s="577">
        <v>65000</v>
      </c>
      <c r="N58" s="577">
        <f t="shared" si="2"/>
        <v>10244000</v>
      </c>
      <c r="O58" s="578"/>
      <c r="P58" s="566">
        <v>1</v>
      </c>
      <c r="Q58" s="568" t="s">
        <v>388</v>
      </c>
      <c r="R58" s="569" t="e">
        <f>(#REF!-Q58)/H58</f>
        <v>#REF!</v>
      </c>
      <c r="S58" s="570" t="s">
        <v>387</v>
      </c>
      <c r="T58" s="570" t="s">
        <v>386</v>
      </c>
      <c r="U58" s="570" t="s">
        <v>391</v>
      </c>
      <c r="V58" s="571" t="s">
        <v>390</v>
      </c>
    </row>
    <row r="59" spans="1:22" s="575" customFormat="1" ht="47.25" hidden="1" x14ac:dyDescent="0.25">
      <c r="A59" s="573">
        <v>7</v>
      </c>
      <c r="B59" s="561" t="s">
        <v>389</v>
      </c>
      <c r="C59" s="618" t="s">
        <v>1344</v>
      </c>
      <c r="D59" s="561" t="s">
        <v>28</v>
      </c>
      <c r="E59" s="561"/>
      <c r="F59" s="561"/>
      <c r="G59" s="561"/>
      <c r="H59" s="562">
        <v>145.80000000000001</v>
      </c>
      <c r="I59" s="563" t="s">
        <v>341</v>
      </c>
      <c r="J59" s="576">
        <v>80000</v>
      </c>
      <c r="K59" s="565">
        <v>75000</v>
      </c>
      <c r="L59" s="565">
        <v>10935000</v>
      </c>
      <c r="M59" s="577">
        <v>65000</v>
      </c>
      <c r="N59" s="577">
        <f t="shared" si="2"/>
        <v>9477000</v>
      </c>
      <c r="O59" s="578"/>
      <c r="P59" s="566">
        <v>1</v>
      </c>
      <c r="Q59" s="568" t="s">
        <v>388</v>
      </c>
      <c r="R59" s="569" t="e">
        <f>(#REF!-Q59)/H59</f>
        <v>#REF!</v>
      </c>
      <c r="S59" s="570" t="s">
        <v>387</v>
      </c>
      <c r="T59" s="570" t="s">
        <v>386</v>
      </c>
      <c r="U59" s="570" t="s">
        <v>385</v>
      </c>
      <c r="V59" s="571" t="s">
        <v>384</v>
      </c>
    </row>
    <row r="60" spans="1:22" s="575" customFormat="1" ht="47.25" hidden="1" x14ac:dyDescent="0.25">
      <c r="A60" s="573">
        <v>9</v>
      </c>
      <c r="B60" s="561" t="s">
        <v>444</v>
      </c>
      <c r="C60" s="618" t="s">
        <v>1345</v>
      </c>
      <c r="D60" s="561" t="s">
        <v>28</v>
      </c>
      <c r="E60" s="561"/>
      <c r="F60" s="561"/>
      <c r="G60" s="561"/>
      <c r="H60" s="562">
        <v>133.9</v>
      </c>
      <c r="I60" s="561" t="s">
        <v>341</v>
      </c>
      <c r="J60" s="607"/>
      <c r="K60" s="608"/>
      <c r="L60" s="608"/>
      <c r="M60" s="577">
        <v>55000</v>
      </c>
      <c r="N60" s="577">
        <v>7364500</v>
      </c>
      <c r="O60" s="609"/>
      <c r="P60" s="155">
        <v>1</v>
      </c>
      <c r="Q60" s="311"/>
      <c r="R60" s="183"/>
      <c r="S60" s="183"/>
      <c r="T60" s="570" t="s">
        <v>386</v>
      </c>
      <c r="U60" s="600" t="s">
        <v>385</v>
      </c>
      <c r="V60" s="183"/>
    </row>
    <row r="61" spans="1:22" s="199" customFormat="1" hidden="1" x14ac:dyDescent="0.25">
      <c r="A61" s="274"/>
      <c r="B61" s="273" t="s">
        <v>383</v>
      </c>
      <c r="C61" s="273"/>
      <c r="D61" s="273"/>
      <c r="E61" s="273"/>
      <c r="F61" s="273"/>
      <c r="G61" s="273"/>
      <c r="H61" s="272">
        <f>SUM(H48:H59)</f>
        <v>1835.8999999999999</v>
      </c>
      <c r="I61" s="271"/>
      <c r="J61" s="270"/>
      <c r="K61" s="269"/>
      <c r="L61" s="269">
        <v>77946000</v>
      </c>
      <c r="M61" s="268"/>
      <c r="N61" s="268">
        <v>119000000</v>
      </c>
      <c r="O61" s="268"/>
      <c r="P61" s="268"/>
      <c r="Q61" s="267"/>
      <c r="R61" s="237"/>
      <c r="S61" s="183"/>
      <c r="T61" s="183"/>
      <c r="U61" s="183"/>
      <c r="V61" s="183"/>
    </row>
  </sheetData>
  <autoFilter ref="A3:X61">
    <filterColumn colId="3">
      <filters>
        <filter val="агентский договор на продажу 3%"/>
        <filter val="договор"/>
      </filters>
    </filterColumn>
    <filterColumn colId="10" showButton="0"/>
  </autoFilter>
  <mergeCells count="21">
    <mergeCell ref="G3:G4"/>
    <mergeCell ref="F3:F4"/>
    <mergeCell ref="E3:E4"/>
    <mergeCell ref="D3:D4"/>
    <mergeCell ref="A2:E2"/>
    <mergeCell ref="V3:V4"/>
    <mergeCell ref="P3:P4"/>
    <mergeCell ref="S3:S4"/>
    <mergeCell ref="T3:T4"/>
    <mergeCell ref="A1:R1"/>
    <mergeCell ref="A3:A4"/>
    <mergeCell ref="B3:B4"/>
    <mergeCell ref="H3:H4"/>
    <mergeCell ref="I3:I4"/>
    <mergeCell ref="K3:L3"/>
    <mergeCell ref="M3:M4"/>
    <mergeCell ref="N3:N4"/>
    <mergeCell ref="Q3:Q4"/>
    <mergeCell ref="R3:R4"/>
    <mergeCell ref="C3:C4"/>
    <mergeCell ref="O3:O4"/>
  </mergeCells>
  <printOptions horizontalCentered="1"/>
  <pageMargins left="0" right="0" top="0.35433070866141736" bottom="0.35433070866141736" header="0.31496062992125984" footer="0.31496062992125984"/>
  <pageSetup paperSize="9" scale="64" fitToHeight="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4"/>
  <sheetViews>
    <sheetView view="pageBreakPreview" zoomScale="70" zoomScaleSheetLayoutView="70" workbookViewId="0">
      <selection activeCell="H37" sqref="H37"/>
    </sheetView>
  </sheetViews>
  <sheetFormatPr defaultColWidth="9.140625" defaultRowHeight="15.75" x14ac:dyDescent="0.25"/>
  <cols>
    <col min="1" max="1" width="9.140625" style="441"/>
    <col min="2" max="6" width="24.85546875" style="442" customWidth="1"/>
    <col min="7" max="7" width="22" style="442" customWidth="1"/>
    <col min="8" max="8" width="21" style="442" customWidth="1"/>
    <col min="9" max="9" width="18" style="442" customWidth="1"/>
    <col min="10" max="10" width="18" style="581" customWidth="1"/>
    <col min="11" max="11" width="18" style="442" customWidth="1"/>
    <col min="12" max="12" width="9.140625" style="334"/>
    <col min="13" max="13" width="20.28515625" style="334" customWidth="1"/>
    <col min="14" max="14" width="19.140625" style="334" customWidth="1"/>
    <col min="15" max="16384" width="9.140625" style="335"/>
  </cols>
  <sheetData>
    <row r="1" spans="1:14" ht="18" customHeight="1" x14ac:dyDescent="0.25">
      <c r="A1" s="1031" t="s">
        <v>504</v>
      </c>
      <c r="B1" s="1032"/>
      <c r="C1" s="1032"/>
      <c r="D1" s="1032"/>
      <c r="E1" s="1032"/>
      <c r="F1" s="1032"/>
      <c r="G1" s="1032"/>
      <c r="H1" s="1032"/>
      <c r="I1" s="1032"/>
      <c r="J1" s="579"/>
      <c r="K1" s="333"/>
    </row>
    <row r="2" spans="1:14" s="340" customFormat="1" ht="63" x14ac:dyDescent="0.25">
      <c r="A2" s="336" t="s">
        <v>505</v>
      </c>
      <c r="B2" s="336" t="s">
        <v>506</v>
      </c>
      <c r="C2" s="337" t="s">
        <v>5</v>
      </c>
      <c r="D2" s="337" t="s">
        <v>124</v>
      </c>
      <c r="E2" s="337" t="s">
        <v>6</v>
      </c>
      <c r="F2" s="337" t="s">
        <v>7</v>
      </c>
      <c r="G2" s="336" t="s">
        <v>507</v>
      </c>
      <c r="H2" s="336" t="s">
        <v>508</v>
      </c>
      <c r="I2" s="336" t="s">
        <v>509</v>
      </c>
      <c r="J2" s="580" t="s">
        <v>8</v>
      </c>
      <c r="K2" s="338" t="s">
        <v>10</v>
      </c>
      <c r="L2" s="339" t="s">
        <v>501</v>
      </c>
      <c r="M2" s="339" t="s">
        <v>510</v>
      </c>
      <c r="N2" s="339" t="s">
        <v>11</v>
      </c>
    </row>
    <row r="3" spans="1:14" ht="41.25" customHeight="1" x14ac:dyDescent="0.25">
      <c r="A3" s="336">
        <v>1</v>
      </c>
      <c r="B3" s="341" t="s">
        <v>511</v>
      </c>
      <c r="C3" s="147" t="s">
        <v>28</v>
      </c>
      <c r="D3" s="342"/>
      <c r="E3" s="342"/>
      <c r="F3" s="342"/>
      <c r="G3" s="343">
        <v>1</v>
      </c>
      <c r="H3" s="344" t="s">
        <v>512</v>
      </c>
      <c r="I3" s="345">
        <v>1100000</v>
      </c>
      <c r="J3" s="582"/>
      <c r="K3" s="155">
        <v>1</v>
      </c>
      <c r="L3" s="180" t="s">
        <v>513</v>
      </c>
      <c r="M3" s="180" t="s">
        <v>415</v>
      </c>
      <c r="N3" s="180" t="s">
        <v>239</v>
      </c>
    </row>
    <row r="4" spans="1:14" ht="32.25" customHeight="1" x14ac:dyDescent="0.25">
      <c r="A4" s="336">
        <v>2</v>
      </c>
      <c r="B4" s="341" t="s">
        <v>514</v>
      </c>
      <c r="C4" s="147" t="s">
        <v>28</v>
      </c>
      <c r="D4" s="341"/>
      <c r="E4" s="341"/>
      <c r="F4" s="341"/>
      <c r="G4" s="343">
        <v>1</v>
      </c>
      <c r="H4" s="344" t="s">
        <v>515</v>
      </c>
      <c r="I4" s="345">
        <v>1100000</v>
      </c>
      <c r="J4" s="582"/>
      <c r="K4" s="155">
        <v>1</v>
      </c>
      <c r="L4" s="180" t="s">
        <v>513</v>
      </c>
      <c r="M4" s="180" t="s">
        <v>415</v>
      </c>
      <c r="N4" s="180" t="s">
        <v>239</v>
      </c>
    </row>
    <row r="5" spans="1:14" ht="32.25" customHeight="1" x14ac:dyDescent="0.25">
      <c r="A5" s="336">
        <v>3</v>
      </c>
      <c r="B5" s="341" t="s">
        <v>516</v>
      </c>
      <c r="C5" s="147" t="s">
        <v>28</v>
      </c>
      <c r="D5" s="341"/>
      <c r="E5" s="341"/>
      <c r="F5" s="341"/>
      <c r="G5" s="343">
        <v>1</v>
      </c>
      <c r="H5" s="344" t="s">
        <v>517</v>
      </c>
      <c r="I5" s="345">
        <v>1100000</v>
      </c>
      <c r="J5" s="582"/>
      <c r="K5" s="155">
        <v>1</v>
      </c>
      <c r="L5" s="180" t="s">
        <v>513</v>
      </c>
      <c r="M5" s="180" t="s">
        <v>415</v>
      </c>
      <c r="N5" s="180" t="s">
        <v>239</v>
      </c>
    </row>
    <row r="6" spans="1:14" ht="34.5" customHeight="1" x14ac:dyDescent="0.25">
      <c r="A6" s="336">
        <v>4</v>
      </c>
      <c r="B6" s="341" t="s">
        <v>518</v>
      </c>
      <c r="C6" s="147" t="s">
        <v>28</v>
      </c>
      <c r="D6" s="341"/>
      <c r="E6" s="341"/>
      <c r="F6" s="341"/>
      <c r="G6" s="343">
        <v>1</v>
      </c>
      <c r="H6" s="344" t="s">
        <v>519</v>
      </c>
      <c r="I6" s="345">
        <v>1100000</v>
      </c>
      <c r="J6" s="582"/>
      <c r="K6" s="155">
        <v>1</v>
      </c>
      <c r="L6" s="180" t="s">
        <v>513</v>
      </c>
      <c r="M6" s="180" t="s">
        <v>415</v>
      </c>
      <c r="N6" s="180" t="s">
        <v>239</v>
      </c>
    </row>
    <row r="7" spans="1:14" ht="36.75" customHeight="1" x14ac:dyDescent="0.25">
      <c r="A7" s="336">
        <v>5</v>
      </c>
      <c r="B7" s="341" t="s">
        <v>520</v>
      </c>
      <c r="C7" s="147" t="s">
        <v>28</v>
      </c>
      <c r="D7" s="341"/>
      <c r="E7" s="341"/>
      <c r="F7" s="341"/>
      <c r="G7" s="343">
        <v>1</v>
      </c>
      <c r="H7" s="344" t="s">
        <v>521</v>
      </c>
      <c r="I7" s="345">
        <v>1100000</v>
      </c>
      <c r="J7" s="582"/>
      <c r="K7" s="155">
        <v>1</v>
      </c>
      <c r="L7" s="180" t="s">
        <v>513</v>
      </c>
      <c r="M7" s="180" t="s">
        <v>415</v>
      </c>
      <c r="N7" s="180" t="s">
        <v>239</v>
      </c>
    </row>
    <row r="8" spans="1:14" ht="31.5" customHeight="1" x14ac:dyDescent="0.25">
      <c r="A8" s="336">
        <v>6</v>
      </c>
      <c r="B8" s="341" t="s">
        <v>522</v>
      </c>
      <c r="C8" s="147" t="s">
        <v>28</v>
      </c>
      <c r="D8" s="341"/>
      <c r="E8" s="341"/>
      <c r="F8" s="341"/>
      <c r="G8" s="343">
        <v>1</v>
      </c>
      <c r="H8" s="344" t="s">
        <v>519</v>
      </c>
      <c r="I8" s="345">
        <v>1100000</v>
      </c>
      <c r="J8" s="582"/>
      <c r="K8" s="155">
        <v>1</v>
      </c>
      <c r="L8" s="180" t="s">
        <v>513</v>
      </c>
      <c r="M8" s="180" t="s">
        <v>415</v>
      </c>
      <c r="N8" s="180" t="s">
        <v>239</v>
      </c>
    </row>
    <row r="9" spans="1:14" ht="29.25" customHeight="1" x14ac:dyDescent="0.25">
      <c r="A9" s="336">
        <v>7</v>
      </c>
      <c r="B9" s="341" t="s">
        <v>523</v>
      </c>
      <c r="C9" s="147" t="s">
        <v>28</v>
      </c>
      <c r="D9" s="341"/>
      <c r="E9" s="341"/>
      <c r="F9" s="341"/>
      <c r="G9" s="343">
        <v>1</v>
      </c>
      <c r="H9" s="344" t="s">
        <v>521</v>
      </c>
      <c r="I9" s="345">
        <v>1100000</v>
      </c>
      <c r="J9" s="582"/>
      <c r="K9" s="155">
        <v>1</v>
      </c>
      <c r="L9" s="180" t="s">
        <v>513</v>
      </c>
      <c r="M9" s="180" t="s">
        <v>415</v>
      </c>
      <c r="N9" s="180" t="s">
        <v>239</v>
      </c>
    </row>
    <row r="10" spans="1:14" ht="29.25" customHeight="1" x14ac:dyDescent="0.25">
      <c r="A10" s="336">
        <v>8</v>
      </c>
      <c r="B10" s="341" t="s">
        <v>524</v>
      </c>
      <c r="C10" s="147" t="s">
        <v>28</v>
      </c>
      <c r="D10" s="341"/>
      <c r="E10" s="341"/>
      <c r="F10" s="341"/>
      <c r="G10" s="343">
        <v>1</v>
      </c>
      <c r="H10" s="344">
        <v>14.1</v>
      </c>
      <c r="I10" s="345">
        <v>1100000</v>
      </c>
      <c r="J10" s="582"/>
      <c r="K10" s="155">
        <v>1</v>
      </c>
      <c r="L10" s="180" t="s">
        <v>513</v>
      </c>
      <c r="M10" s="180" t="s">
        <v>415</v>
      </c>
      <c r="N10" s="180" t="s">
        <v>239</v>
      </c>
    </row>
    <row r="11" spans="1:14" ht="27" customHeight="1" x14ac:dyDescent="0.25">
      <c r="A11" s="336">
        <v>9</v>
      </c>
      <c r="B11" s="341" t="s">
        <v>525</v>
      </c>
      <c r="C11" s="147" t="s">
        <v>28</v>
      </c>
      <c r="D11" s="341"/>
      <c r="E11" s="341"/>
      <c r="F11" s="341"/>
      <c r="G11" s="343">
        <v>1</v>
      </c>
      <c r="H11" s="344">
        <v>13.9</v>
      </c>
      <c r="I11" s="345">
        <v>1100000</v>
      </c>
      <c r="J11" s="582"/>
      <c r="K11" s="155">
        <v>1</v>
      </c>
      <c r="L11" s="180" t="s">
        <v>513</v>
      </c>
      <c r="M11" s="180" t="s">
        <v>415</v>
      </c>
      <c r="N11" s="180" t="s">
        <v>239</v>
      </c>
    </row>
    <row r="12" spans="1:14" ht="29.25" customHeight="1" x14ac:dyDescent="0.25">
      <c r="A12" s="336">
        <v>10</v>
      </c>
      <c r="B12" s="341" t="s">
        <v>526</v>
      </c>
      <c r="C12" s="147" t="s">
        <v>28</v>
      </c>
      <c r="D12" s="341"/>
      <c r="E12" s="341"/>
      <c r="F12" s="341"/>
      <c r="G12" s="343">
        <v>1</v>
      </c>
      <c r="H12" s="344">
        <v>13.6</v>
      </c>
      <c r="I12" s="345">
        <v>1100000</v>
      </c>
      <c r="J12" s="582"/>
      <c r="K12" s="155">
        <v>1</v>
      </c>
      <c r="L12" s="180" t="s">
        <v>513</v>
      </c>
      <c r="M12" s="180" t="s">
        <v>415</v>
      </c>
      <c r="N12" s="180" t="s">
        <v>239</v>
      </c>
    </row>
    <row r="13" spans="1:14" ht="29.25" customHeight="1" x14ac:dyDescent="0.25">
      <c r="A13" s="336">
        <v>11</v>
      </c>
      <c r="B13" s="341" t="s">
        <v>527</v>
      </c>
      <c r="C13" s="147" t="s">
        <v>28</v>
      </c>
      <c r="D13" s="341"/>
      <c r="E13" s="341"/>
      <c r="F13" s="341"/>
      <c r="G13" s="343">
        <v>1</v>
      </c>
      <c r="H13" s="344">
        <v>15</v>
      </c>
      <c r="I13" s="345">
        <v>1100000</v>
      </c>
      <c r="J13" s="582"/>
      <c r="K13" s="155">
        <v>1</v>
      </c>
      <c r="L13" s="180" t="s">
        <v>513</v>
      </c>
      <c r="M13" s="180" t="s">
        <v>415</v>
      </c>
      <c r="N13" s="180" t="s">
        <v>239</v>
      </c>
    </row>
    <row r="14" spans="1:14" ht="26.25" customHeight="1" x14ac:dyDescent="0.25">
      <c r="A14" s="336">
        <v>12</v>
      </c>
      <c r="B14" s="341" t="s">
        <v>528</v>
      </c>
      <c r="C14" s="147" t="s">
        <v>28</v>
      </c>
      <c r="D14" s="341"/>
      <c r="E14" s="341"/>
      <c r="F14" s="341"/>
      <c r="G14" s="343">
        <v>1</v>
      </c>
      <c r="H14" s="344">
        <v>13.9</v>
      </c>
      <c r="I14" s="345">
        <v>1100000</v>
      </c>
      <c r="J14" s="582"/>
      <c r="K14" s="155">
        <v>1</v>
      </c>
      <c r="L14" s="180" t="s">
        <v>513</v>
      </c>
      <c r="M14" s="180" t="s">
        <v>415</v>
      </c>
      <c r="N14" s="180" t="s">
        <v>239</v>
      </c>
    </row>
    <row r="15" spans="1:14" ht="32.25" customHeight="1" x14ac:dyDescent="0.25">
      <c r="A15" s="336">
        <v>13</v>
      </c>
      <c r="B15" s="341" t="s">
        <v>529</v>
      </c>
      <c r="C15" s="147" t="s">
        <v>28</v>
      </c>
      <c r="D15" s="341"/>
      <c r="E15" s="341"/>
      <c r="F15" s="341"/>
      <c r="G15" s="343">
        <v>1</v>
      </c>
      <c r="H15" s="344">
        <v>19.899999999999999</v>
      </c>
      <c r="I15" s="345">
        <v>1100000</v>
      </c>
      <c r="J15" s="582"/>
      <c r="K15" s="155">
        <v>1</v>
      </c>
      <c r="L15" s="180" t="s">
        <v>513</v>
      </c>
      <c r="M15" s="180" t="s">
        <v>415</v>
      </c>
      <c r="N15" s="180" t="s">
        <v>239</v>
      </c>
    </row>
    <row r="16" spans="1:14" ht="37.5" customHeight="1" x14ac:dyDescent="0.25">
      <c r="A16" s="336">
        <v>14</v>
      </c>
      <c r="B16" s="341" t="s">
        <v>530</v>
      </c>
      <c r="C16" s="147" t="s">
        <v>28</v>
      </c>
      <c r="D16" s="341"/>
      <c r="E16" s="341"/>
      <c r="F16" s="341"/>
      <c r="G16" s="343">
        <v>1</v>
      </c>
      <c r="H16" s="344">
        <v>15.1</v>
      </c>
      <c r="I16" s="345">
        <v>1100000</v>
      </c>
      <c r="J16" s="582"/>
      <c r="K16" s="155">
        <v>1</v>
      </c>
      <c r="L16" s="180" t="s">
        <v>513</v>
      </c>
      <c r="M16" s="180" t="s">
        <v>415</v>
      </c>
      <c r="N16" s="180" t="s">
        <v>239</v>
      </c>
    </row>
    <row r="17" spans="1:14" s="340" customFormat="1" ht="14.25" hidden="1" customHeight="1" x14ac:dyDescent="0.25">
      <c r="A17" s="1033" t="s">
        <v>383</v>
      </c>
      <c r="B17" s="1034"/>
      <c r="C17" s="1034"/>
      <c r="D17" s="1034"/>
      <c r="E17" s="1034"/>
      <c r="F17" s="1034"/>
      <c r="G17" s="1035"/>
      <c r="H17" s="346">
        <f>SUM(H3:H16)</f>
        <v>105.5</v>
      </c>
      <c r="I17" s="347">
        <f>SUM(I3:I16)</f>
        <v>15400000</v>
      </c>
      <c r="J17" s="348"/>
      <c r="K17" s="155">
        <v>1</v>
      </c>
      <c r="L17" s="1028"/>
      <c r="M17" s="1029"/>
      <c r="N17" s="1030"/>
    </row>
    <row r="18" spans="1:14" ht="31.5" x14ac:dyDescent="0.25">
      <c r="A18" s="336">
        <v>15</v>
      </c>
      <c r="B18" s="341" t="s">
        <v>531</v>
      </c>
      <c r="C18" s="147" t="s">
        <v>28</v>
      </c>
      <c r="D18" s="341"/>
      <c r="E18" s="341"/>
      <c r="F18" s="341"/>
      <c r="G18" s="343">
        <v>2</v>
      </c>
      <c r="H18" s="344" t="s">
        <v>532</v>
      </c>
      <c r="I18" s="345">
        <v>1000000</v>
      </c>
      <c r="J18" s="582"/>
      <c r="K18" s="155">
        <v>1</v>
      </c>
      <c r="L18" s="180" t="s">
        <v>513</v>
      </c>
      <c r="M18" s="349" t="s">
        <v>533</v>
      </c>
      <c r="N18" s="180" t="s">
        <v>432</v>
      </c>
    </row>
    <row r="19" spans="1:14" ht="31.5" x14ac:dyDescent="0.25">
      <c r="A19" s="336">
        <v>16</v>
      </c>
      <c r="B19" s="341" t="s">
        <v>534</v>
      </c>
      <c r="C19" s="147" t="s">
        <v>28</v>
      </c>
      <c r="D19" s="341"/>
      <c r="E19" s="341"/>
      <c r="F19" s="341"/>
      <c r="G19" s="343">
        <v>2</v>
      </c>
      <c r="H19" s="344" t="s">
        <v>535</v>
      </c>
      <c r="I19" s="345">
        <v>1000000</v>
      </c>
      <c r="J19" s="582"/>
      <c r="K19" s="155">
        <v>1</v>
      </c>
      <c r="L19" s="180" t="s">
        <v>513</v>
      </c>
      <c r="M19" s="350" t="s">
        <v>533</v>
      </c>
      <c r="N19" s="180" t="s">
        <v>432</v>
      </c>
    </row>
    <row r="20" spans="1:14" ht="31.5" x14ac:dyDescent="0.25">
      <c r="A20" s="336">
        <v>17</v>
      </c>
      <c r="B20" s="341" t="s">
        <v>536</v>
      </c>
      <c r="C20" s="147" t="s">
        <v>28</v>
      </c>
      <c r="D20" s="341"/>
      <c r="E20" s="341"/>
      <c r="F20" s="341"/>
      <c r="G20" s="343">
        <v>2</v>
      </c>
      <c r="H20" s="344" t="s">
        <v>537</v>
      </c>
      <c r="I20" s="345">
        <v>1000000</v>
      </c>
      <c r="J20" s="582"/>
      <c r="K20" s="155">
        <v>1</v>
      </c>
      <c r="L20" s="180" t="s">
        <v>513</v>
      </c>
      <c r="M20" s="351" t="s">
        <v>533</v>
      </c>
      <c r="N20" s="180" t="s">
        <v>432</v>
      </c>
    </row>
    <row r="21" spans="1:14" ht="31.5" x14ac:dyDescent="0.25">
      <c r="A21" s="336">
        <v>18</v>
      </c>
      <c r="B21" s="341" t="s">
        <v>538</v>
      </c>
      <c r="C21" s="147" t="s">
        <v>28</v>
      </c>
      <c r="D21" s="341"/>
      <c r="E21" s="341"/>
      <c r="F21" s="341"/>
      <c r="G21" s="343">
        <v>2</v>
      </c>
      <c r="H21" s="344" t="s">
        <v>539</v>
      </c>
      <c r="I21" s="345">
        <v>1000000</v>
      </c>
      <c r="J21" s="582"/>
      <c r="K21" s="155">
        <v>1</v>
      </c>
      <c r="L21" s="180" t="s">
        <v>513</v>
      </c>
      <c r="M21" s="351" t="s">
        <v>533</v>
      </c>
      <c r="N21" s="180" t="s">
        <v>432</v>
      </c>
    </row>
    <row r="22" spans="1:14" ht="31.5" x14ac:dyDescent="0.25">
      <c r="A22" s="336">
        <v>19</v>
      </c>
      <c r="B22" s="341" t="s">
        <v>540</v>
      </c>
      <c r="C22" s="147" t="s">
        <v>28</v>
      </c>
      <c r="D22" s="341"/>
      <c r="E22" s="341"/>
      <c r="F22" s="341"/>
      <c r="G22" s="343">
        <v>2</v>
      </c>
      <c r="H22" s="344" t="s">
        <v>541</v>
      </c>
      <c r="I22" s="345">
        <v>1000000</v>
      </c>
      <c r="J22" s="582"/>
      <c r="K22" s="155">
        <v>1</v>
      </c>
      <c r="L22" s="180" t="s">
        <v>513</v>
      </c>
      <c r="M22" s="351" t="s">
        <v>533</v>
      </c>
      <c r="N22" s="180" t="s">
        <v>432</v>
      </c>
    </row>
    <row r="23" spans="1:14" ht="31.5" x14ac:dyDescent="0.25">
      <c r="A23" s="336">
        <v>20</v>
      </c>
      <c r="B23" s="341" t="s">
        <v>542</v>
      </c>
      <c r="C23" s="147" t="s">
        <v>28</v>
      </c>
      <c r="D23" s="341"/>
      <c r="E23" s="341"/>
      <c r="F23" s="341"/>
      <c r="G23" s="343">
        <v>2</v>
      </c>
      <c r="H23" s="344" t="s">
        <v>543</v>
      </c>
      <c r="I23" s="345">
        <v>1000000</v>
      </c>
      <c r="J23" s="582"/>
      <c r="K23" s="155">
        <v>1</v>
      </c>
      <c r="L23" s="180" t="s">
        <v>513</v>
      </c>
      <c r="M23" s="351" t="s">
        <v>533</v>
      </c>
      <c r="N23" s="180" t="s">
        <v>432</v>
      </c>
    </row>
    <row r="24" spans="1:14" ht="31.5" x14ac:dyDescent="0.25">
      <c r="A24" s="336">
        <v>21</v>
      </c>
      <c r="B24" s="341" t="s">
        <v>544</v>
      </c>
      <c r="C24" s="147" t="s">
        <v>28</v>
      </c>
      <c r="D24" s="341"/>
      <c r="E24" s="341"/>
      <c r="F24" s="341"/>
      <c r="G24" s="343">
        <v>2</v>
      </c>
      <c r="H24" s="344" t="s">
        <v>545</v>
      </c>
      <c r="I24" s="345">
        <v>1000000</v>
      </c>
      <c r="J24" s="582"/>
      <c r="K24" s="155">
        <v>1</v>
      </c>
      <c r="L24" s="180" t="s">
        <v>513</v>
      </c>
      <c r="M24" s="351" t="s">
        <v>533</v>
      </c>
      <c r="N24" s="180" t="s">
        <v>432</v>
      </c>
    </row>
    <row r="25" spans="1:14" ht="31.5" x14ac:dyDescent="0.25">
      <c r="A25" s="336">
        <v>22</v>
      </c>
      <c r="B25" s="341" t="s">
        <v>546</v>
      </c>
      <c r="C25" s="147" t="s">
        <v>28</v>
      </c>
      <c r="D25" s="341"/>
      <c r="E25" s="341"/>
      <c r="F25" s="341"/>
      <c r="G25" s="343">
        <v>2</v>
      </c>
      <c r="H25" s="344" t="s">
        <v>537</v>
      </c>
      <c r="I25" s="345">
        <v>1000000</v>
      </c>
      <c r="J25" s="582"/>
      <c r="K25" s="155">
        <v>1</v>
      </c>
      <c r="L25" s="180" t="s">
        <v>513</v>
      </c>
      <c r="M25" s="351" t="s">
        <v>533</v>
      </c>
      <c r="N25" s="180" t="s">
        <v>432</v>
      </c>
    </row>
    <row r="26" spans="1:14" ht="31.5" x14ac:dyDescent="0.25">
      <c r="A26" s="336">
        <v>23</v>
      </c>
      <c r="B26" s="341" t="s">
        <v>547</v>
      </c>
      <c r="C26" s="147" t="s">
        <v>28</v>
      </c>
      <c r="D26" s="341"/>
      <c r="E26" s="341"/>
      <c r="F26" s="341"/>
      <c r="G26" s="343">
        <v>2</v>
      </c>
      <c r="H26" s="344" t="s">
        <v>548</v>
      </c>
      <c r="I26" s="345">
        <v>1000000</v>
      </c>
      <c r="J26" s="582"/>
      <c r="K26" s="155">
        <v>1</v>
      </c>
      <c r="L26" s="180" t="s">
        <v>513</v>
      </c>
      <c r="M26" s="351" t="s">
        <v>533</v>
      </c>
      <c r="N26" s="180" t="s">
        <v>432</v>
      </c>
    </row>
    <row r="27" spans="1:14" ht="31.5" x14ac:dyDescent="0.25">
      <c r="A27" s="336">
        <v>24</v>
      </c>
      <c r="B27" s="341" t="s">
        <v>549</v>
      </c>
      <c r="C27" s="147" t="s">
        <v>28</v>
      </c>
      <c r="D27" s="341"/>
      <c r="E27" s="341"/>
      <c r="F27" s="341"/>
      <c r="G27" s="343">
        <v>2</v>
      </c>
      <c r="H27" s="344" t="s">
        <v>550</v>
      </c>
      <c r="I27" s="345">
        <v>1000000</v>
      </c>
      <c r="J27" s="582"/>
      <c r="K27" s="155">
        <v>1</v>
      </c>
      <c r="L27" s="180" t="s">
        <v>513</v>
      </c>
      <c r="M27" s="351" t="s">
        <v>533</v>
      </c>
      <c r="N27" s="180" t="s">
        <v>432</v>
      </c>
    </row>
    <row r="28" spans="1:14" ht="31.5" x14ac:dyDescent="0.25">
      <c r="A28" s="336">
        <v>25</v>
      </c>
      <c r="B28" s="341" t="s">
        <v>551</v>
      </c>
      <c r="C28" s="147" t="s">
        <v>28</v>
      </c>
      <c r="D28" s="341"/>
      <c r="E28" s="341"/>
      <c r="F28" s="341"/>
      <c r="G28" s="343">
        <v>2</v>
      </c>
      <c r="H28" s="344" t="s">
        <v>541</v>
      </c>
      <c r="I28" s="345">
        <v>1000000</v>
      </c>
      <c r="J28" s="582"/>
      <c r="K28" s="155">
        <v>1</v>
      </c>
      <c r="L28" s="180" t="s">
        <v>513</v>
      </c>
      <c r="M28" s="351" t="s">
        <v>533</v>
      </c>
      <c r="N28" s="180" t="s">
        <v>432</v>
      </c>
    </row>
    <row r="29" spans="1:14" ht="47.25" x14ac:dyDescent="0.25">
      <c r="A29" s="336">
        <v>26</v>
      </c>
      <c r="B29" s="341" t="s">
        <v>552</v>
      </c>
      <c r="C29" s="147" t="s">
        <v>28</v>
      </c>
      <c r="D29" s="341"/>
      <c r="E29" s="341"/>
      <c r="F29" s="341"/>
      <c r="G29" s="343">
        <v>2</v>
      </c>
      <c r="H29" s="344" t="s">
        <v>548</v>
      </c>
      <c r="I29" s="345">
        <v>1000000</v>
      </c>
      <c r="J29" s="582"/>
      <c r="K29" s="155">
        <v>1</v>
      </c>
      <c r="L29" s="180" t="s">
        <v>513</v>
      </c>
      <c r="M29" s="352" t="s">
        <v>553</v>
      </c>
      <c r="N29" s="180" t="s">
        <v>432</v>
      </c>
    </row>
    <row r="30" spans="1:14" ht="31.5" x14ac:dyDescent="0.25">
      <c r="A30" s="336">
        <v>27</v>
      </c>
      <c r="B30" s="341" t="s">
        <v>554</v>
      </c>
      <c r="C30" s="147" t="s">
        <v>28</v>
      </c>
      <c r="D30" s="341"/>
      <c r="E30" s="341"/>
      <c r="F30" s="341"/>
      <c r="G30" s="343">
        <v>2</v>
      </c>
      <c r="H30" s="344" t="s">
        <v>555</v>
      </c>
      <c r="I30" s="345">
        <v>1000000</v>
      </c>
      <c r="J30" s="582"/>
      <c r="K30" s="155">
        <v>1</v>
      </c>
      <c r="L30" s="180" t="s">
        <v>513</v>
      </c>
      <c r="M30" s="353" t="s">
        <v>556</v>
      </c>
      <c r="N30" s="180" t="s">
        <v>239</v>
      </c>
    </row>
    <row r="31" spans="1:14" ht="31.5" x14ac:dyDescent="0.25">
      <c r="A31" s="336">
        <v>28</v>
      </c>
      <c r="B31" s="341" t="s">
        <v>557</v>
      </c>
      <c r="C31" s="147" t="s">
        <v>28</v>
      </c>
      <c r="D31" s="341"/>
      <c r="E31" s="341"/>
      <c r="F31" s="341"/>
      <c r="G31" s="343">
        <v>2</v>
      </c>
      <c r="H31" s="344" t="s">
        <v>558</v>
      </c>
      <c r="I31" s="345">
        <v>1000000</v>
      </c>
      <c r="J31" s="582"/>
      <c r="K31" s="155">
        <v>1</v>
      </c>
      <c r="L31" s="180" t="s">
        <v>513</v>
      </c>
      <c r="M31" s="354" t="s">
        <v>559</v>
      </c>
      <c r="N31" s="180" t="s">
        <v>239</v>
      </c>
    </row>
    <row r="32" spans="1:14" ht="31.5" x14ac:dyDescent="0.25">
      <c r="A32" s="336">
        <v>29</v>
      </c>
      <c r="B32" s="341" t="s">
        <v>560</v>
      </c>
      <c r="C32" s="147" t="s">
        <v>28</v>
      </c>
      <c r="D32" s="341"/>
      <c r="E32" s="341"/>
      <c r="F32" s="341"/>
      <c r="G32" s="343">
        <v>2</v>
      </c>
      <c r="H32" s="344" t="s">
        <v>561</v>
      </c>
      <c r="I32" s="345">
        <v>1000000</v>
      </c>
      <c r="J32" s="582"/>
      <c r="K32" s="155">
        <v>1</v>
      </c>
      <c r="L32" s="180" t="s">
        <v>513</v>
      </c>
      <c r="M32" s="355" t="s">
        <v>562</v>
      </c>
      <c r="N32" s="180" t="s">
        <v>239</v>
      </c>
    </row>
    <row r="33" spans="1:14" ht="31.5" x14ac:dyDescent="0.25">
      <c r="A33" s="336">
        <v>30</v>
      </c>
      <c r="B33" s="341" t="s">
        <v>563</v>
      </c>
      <c r="C33" s="147" t="s">
        <v>28</v>
      </c>
      <c r="D33" s="341"/>
      <c r="E33" s="341"/>
      <c r="F33" s="341"/>
      <c r="G33" s="343">
        <v>2</v>
      </c>
      <c r="H33" s="344" t="s">
        <v>564</v>
      </c>
      <c r="I33" s="345">
        <v>1000000</v>
      </c>
      <c r="J33" s="582"/>
      <c r="K33" s="155">
        <v>1</v>
      </c>
      <c r="L33" s="180" t="s">
        <v>513</v>
      </c>
      <c r="M33" s="356" t="s">
        <v>565</v>
      </c>
      <c r="N33" s="180" t="s">
        <v>239</v>
      </c>
    </row>
    <row r="34" spans="1:14" ht="47.25" x14ac:dyDescent="0.25">
      <c r="A34" s="336">
        <v>31</v>
      </c>
      <c r="B34" s="341" t="s">
        <v>566</v>
      </c>
      <c r="C34" s="147" t="s">
        <v>28</v>
      </c>
      <c r="D34" s="341"/>
      <c r="E34" s="341"/>
      <c r="F34" s="341"/>
      <c r="G34" s="343">
        <v>2</v>
      </c>
      <c r="H34" s="344" t="s">
        <v>521</v>
      </c>
      <c r="I34" s="345">
        <v>1000000</v>
      </c>
      <c r="J34" s="582"/>
      <c r="K34" s="155">
        <v>1</v>
      </c>
      <c r="L34" s="180" t="s">
        <v>513</v>
      </c>
      <c r="M34" s="357" t="s">
        <v>567</v>
      </c>
      <c r="N34" s="180" t="s">
        <v>239</v>
      </c>
    </row>
    <row r="35" spans="1:14" ht="47.25" x14ac:dyDescent="0.25">
      <c r="A35" s="336">
        <v>32</v>
      </c>
      <c r="B35" s="341" t="s">
        <v>568</v>
      </c>
      <c r="C35" s="147" t="s">
        <v>28</v>
      </c>
      <c r="D35" s="341"/>
      <c r="E35" s="341"/>
      <c r="F35" s="341"/>
      <c r="G35" s="343">
        <v>2</v>
      </c>
      <c r="H35" s="344" t="s">
        <v>519</v>
      </c>
      <c r="I35" s="345">
        <v>1000000</v>
      </c>
      <c r="J35" s="582"/>
      <c r="K35" s="155">
        <v>1</v>
      </c>
      <c r="L35" s="180" t="s">
        <v>513</v>
      </c>
      <c r="M35" s="358" t="s">
        <v>569</v>
      </c>
      <c r="N35" s="180" t="s">
        <v>239</v>
      </c>
    </row>
    <row r="36" spans="1:14" ht="47.25" x14ac:dyDescent="0.25">
      <c r="A36" s="336">
        <v>33</v>
      </c>
      <c r="B36" s="341" t="s">
        <v>570</v>
      </c>
      <c r="C36" s="147" t="s">
        <v>28</v>
      </c>
      <c r="D36" s="341"/>
      <c r="E36" s="341"/>
      <c r="F36" s="341"/>
      <c r="G36" s="343">
        <v>2</v>
      </c>
      <c r="H36" s="344" t="s">
        <v>571</v>
      </c>
      <c r="I36" s="345">
        <v>1000000</v>
      </c>
      <c r="J36" s="582"/>
      <c r="K36" s="155">
        <v>1</v>
      </c>
      <c r="L36" s="180" t="s">
        <v>513</v>
      </c>
      <c r="M36" s="359" t="s">
        <v>572</v>
      </c>
      <c r="N36" s="180" t="s">
        <v>239</v>
      </c>
    </row>
    <row r="37" spans="1:14" ht="47.25" x14ac:dyDescent="0.25">
      <c r="A37" s="336">
        <v>34</v>
      </c>
      <c r="B37" s="341" t="s">
        <v>573</v>
      </c>
      <c r="C37" s="147" t="s">
        <v>28</v>
      </c>
      <c r="D37" s="341"/>
      <c r="E37" s="341"/>
      <c r="F37" s="341"/>
      <c r="G37" s="343">
        <v>2</v>
      </c>
      <c r="H37" s="344" t="s">
        <v>574</v>
      </c>
      <c r="I37" s="345">
        <v>1000000</v>
      </c>
      <c r="J37" s="582"/>
      <c r="K37" s="155">
        <v>1</v>
      </c>
      <c r="L37" s="180" t="s">
        <v>513</v>
      </c>
      <c r="M37" s="359" t="s">
        <v>572</v>
      </c>
      <c r="N37" s="180" t="s">
        <v>239</v>
      </c>
    </row>
    <row r="38" spans="1:14" ht="47.25" x14ac:dyDescent="0.25">
      <c r="A38" s="336">
        <v>35</v>
      </c>
      <c r="B38" s="341" t="s">
        <v>575</v>
      </c>
      <c r="C38" s="232" t="s">
        <v>48</v>
      </c>
      <c r="D38" s="341" t="s">
        <v>1161</v>
      </c>
      <c r="E38" s="341" t="s">
        <v>49</v>
      </c>
      <c r="F38" s="341" t="s">
        <v>576</v>
      </c>
      <c r="G38" s="343">
        <v>2</v>
      </c>
      <c r="H38" s="344">
        <v>15</v>
      </c>
      <c r="I38" s="345">
        <v>1000000</v>
      </c>
      <c r="J38" s="582">
        <v>43062</v>
      </c>
      <c r="K38" s="155">
        <v>1</v>
      </c>
      <c r="L38" s="180" t="s">
        <v>513</v>
      </c>
      <c r="M38" s="360" t="s">
        <v>577</v>
      </c>
      <c r="N38" s="180" t="s">
        <v>239</v>
      </c>
    </row>
    <row r="39" spans="1:14" ht="47.25" x14ac:dyDescent="0.25">
      <c r="A39" s="336">
        <v>36</v>
      </c>
      <c r="B39" s="341" t="s">
        <v>578</v>
      </c>
      <c r="C39" s="147" t="s">
        <v>28</v>
      </c>
      <c r="D39" s="341"/>
      <c r="E39" s="341"/>
      <c r="F39" s="341"/>
      <c r="G39" s="343">
        <v>2</v>
      </c>
      <c r="H39" s="344">
        <v>13.4</v>
      </c>
      <c r="I39" s="345">
        <v>1000000</v>
      </c>
      <c r="J39" s="582"/>
      <c r="K39" s="155">
        <v>1</v>
      </c>
      <c r="L39" s="180" t="s">
        <v>513</v>
      </c>
      <c r="M39" s="360" t="s">
        <v>577</v>
      </c>
      <c r="N39" s="180" t="s">
        <v>239</v>
      </c>
    </row>
    <row r="40" spans="1:14" ht="47.25" x14ac:dyDescent="0.25">
      <c r="A40" s="336">
        <v>37</v>
      </c>
      <c r="B40" s="341" t="s">
        <v>579</v>
      </c>
      <c r="C40" s="147" t="s">
        <v>28</v>
      </c>
      <c r="D40" s="341"/>
      <c r="E40" s="341"/>
      <c r="F40" s="341"/>
      <c r="G40" s="343">
        <v>2</v>
      </c>
      <c r="H40" s="344">
        <v>14</v>
      </c>
      <c r="I40" s="345">
        <v>1000000</v>
      </c>
      <c r="J40" s="582"/>
      <c r="K40" s="155">
        <v>1</v>
      </c>
      <c r="L40" s="180" t="s">
        <v>513</v>
      </c>
      <c r="M40" s="360" t="s">
        <v>577</v>
      </c>
      <c r="N40" s="180" t="s">
        <v>239</v>
      </c>
    </row>
    <row r="41" spans="1:14" ht="31.5" x14ac:dyDescent="0.25">
      <c r="A41" s="336">
        <v>38</v>
      </c>
      <c r="B41" s="341" t="s">
        <v>580</v>
      </c>
      <c r="C41" s="147" t="s">
        <v>28</v>
      </c>
      <c r="D41" s="341"/>
      <c r="E41" s="341"/>
      <c r="F41" s="341"/>
      <c r="G41" s="343">
        <v>2</v>
      </c>
      <c r="H41" s="344">
        <v>8</v>
      </c>
      <c r="I41" s="345">
        <v>1000000</v>
      </c>
      <c r="J41" s="582"/>
      <c r="K41" s="155">
        <v>1</v>
      </c>
      <c r="L41" s="180" t="s">
        <v>513</v>
      </c>
      <c r="M41" s="180" t="s">
        <v>513</v>
      </c>
      <c r="N41" s="180" t="s">
        <v>239</v>
      </c>
    </row>
    <row r="42" spans="1:14" ht="31.5" x14ac:dyDescent="0.25">
      <c r="A42" s="336">
        <v>39</v>
      </c>
      <c r="B42" s="341" t="s">
        <v>581</v>
      </c>
      <c r="C42" s="147" t="s">
        <v>28</v>
      </c>
      <c r="D42" s="341"/>
      <c r="E42" s="341"/>
      <c r="F42" s="341"/>
      <c r="G42" s="343">
        <v>2</v>
      </c>
      <c r="H42" s="344" t="s">
        <v>582</v>
      </c>
      <c r="I42" s="345">
        <v>1000000</v>
      </c>
      <c r="J42" s="582"/>
      <c r="K42" s="155">
        <v>1</v>
      </c>
      <c r="L42" s="180" t="s">
        <v>513</v>
      </c>
      <c r="M42" s="180" t="s">
        <v>513</v>
      </c>
      <c r="N42" s="180" t="s">
        <v>239</v>
      </c>
    </row>
    <row r="43" spans="1:14" ht="31.5" x14ac:dyDescent="0.25">
      <c r="A43" s="336">
        <v>40</v>
      </c>
      <c r="B43" s="341" t="s">
        <v>583</v>
      </c>
      <c r="C43" s="147" t="s">
        <v>28</v>
      </c>
      <c r="D43" s="341"/>
      <c r="E43" s="341"/>
      <c r="F43" s="341"/>
      <c r="G43" s="343">
        <v>2</v>
      </c>
      <c r="H43" s="344" t="s">
        <v>584</v>
      </c>
      <c r="I43" s="345">
        <v>1000000</v>
      </c>
      <c r="J43" s="582"/>
      <c r="K43" s="155">
        <v>1</v>
      </c>
      <c r="L43" s="180" t="s">
        <v>513</v>
      </c>
      <c r="M43" s="180" t="s">
        <v>513</v>
      </c>
      <c r="N43" s="180" t="s">
        <v>239</v>
      </c>
    </row>
    <row r="44" spans="1:14" ht="31.5" x14ac:dyDescent="0.25">
      <c r="A44" s="336">
        <v>41</v>
      </c>
      <c r="B44" s="341" t="s">
        <v>585</v>
      </c>
      <c r="C44" s="147" t="s">
        <v>28</v>
      </c>
      <c r="D44" s="341"/>
      <c r="E44" s="341"/>
      <c r="F44" s="341"/>
      <c r="G44" s="343">
        <v>2</v>
      </c>
      <c r="H44" s="344">
        <v>13.5</v>
      </c>
      <c r="I44" s="345">
        <v>1000000</v>
      </c>
      <c r="J44" s="582"/>
      <c r="K44" s="155">
        <v>1</v>
      </c>
      <c r="L44" s="180" t="s">
        <v>513</v>
      </c>
      <c r="M44" s="180" t="s">
        <v>513</v>
      </c>
      <c r="N44" s="180"/>
    </row>
    <row r="45" spans="1:14" ht="31.5" x14ac:dyDescent="0.25">
      <c r="A45" s="336">
        <v>42</v>
      </c>
      <c r="B45" s="341" t="s">
        <v>586</v>
      </c>
      <c r="C45" s="147" t="s">
        <v>28</v>
      </c>
      <c r="D45" s="341"/>
      <c r="E45" s="341"/>
      <c r="F45" s="341"/>
      <c r="G45" s="343">
        <v>2</v>
      </c>
      <c r="H45" s="344">
        <v>14.6</v>
      </c>
      <c r="I45" s="345">
        <v>1000000</v>
      </c>
      <c r="J45" s="582"/>
      <c r="K45" s="155">
        <v>1</v>
      </c>
      <c r="L45" s="180" t="s">
        <v>513</v>
      </c>
      <c r="M45" s="180" t="s">
        <v>513</v>
      </c>
      <c r="N45" s="180"/>
    </row>
    <row r="46" spans="1:14" ht="47.25" x14ac:dyDescent="0.25">
      <c r="A46" s="336">
        <v>43</v>
      </c>
      <c r="B46" s="341" t="s">
        <v>587</v>
      </c>
      <c r="C46" s="147" t="s">
        <v>28</v>
      </c>
      <c r="D46" s="341"/>
      <c r="E46" s="341"/>
      <c r="F46" s="341"/>
      <c r="G46" s="343">
        <v>2</v>
      </c>
      <c r="H46" s="344" t="s">
        <v>588</v>
      </c>
      <c r="I46" s="345">
        <v>1000000</v>
      </c>
      <c r="J46" s="582"/>
      <c r="K46" s="155">
        <v>1</v>
      </c>
      <c r="L46" s="180" t="s">
        <v>513</v>
      </c>
      <c r="M46" s="361" t="s">
        <v>589</v>
      </c>
      <c r="N46" s="180" t="s">
        <v>239</v>
      </c>
    </row>
    <row r="47" spans="1:14" ht="47.25" x14ac:dyDescent="0.25">
      <c r="A47" s="336">
        <v>44</v>
      </c>
      <c r="B47" s="341" t="s">
        <v>590</v>
      </c>
      <c r="C47" s="147" t="s">
        <v>28</v>
      </c>
      <c r="D47" s="341"/>
      <c r="E47" s="341"/>
      <c r="F47" s="341"/>
      <c r="G47" s="343">
        <v>2</v>
      </c>
      <c r="H47" s="344" t="s">
        <v>558</v>
      </c>
      <c r="I47" s="345">
        <v>1000000</v>
      </c>
      <c r="J47" s="582"/>
      <c r="K47" s="155">
        <v>1</v>
      </c>
      <c r="L47" s="180" t="s">
        <v>513</v>
      </c>
      <c r="M47" s="361" t="s">
        <v>589</v>
      </c>
      <c r="N47" s="180" t="s">
        <v>239</v>
      </c>
    </row>
    <row r="48" spans="1:14" ht="47.25" x14ac:dyDescent="0.25">
      <c r="A48" s="336">
        <v>45</v>
      </c>
      <c r="B48" s="341" t="s">
        <v>591</v>
      </c>
      <c r="C48" s="147" t="s">
        <v>28</v>
      </c>
      <c r="D48" s="341"/>
      <c r="E48" s="341"/>
      <c r="F48" s="341"/>
      <c r="G48" s="343">
        <v>2</v>
      </c>
      <c r="H48" s="344" t="s">
        <v>582</v>
      </c>
      <c r="I48" s="345">
        <v>1000000</v>
      </c>
      <c r="J48" s="582"/>
      <c r="K48" s="155">
        <v>1</v>
      </c>
      <c r="L48" s="180" t="s">
        <v>513</v>
      </c>
      <c r="M48" s="361" t="s">
        <v>589</v>
      </c>
      <c r="N48" s="180" t="s">
        <v>239</v>
      </c>
    </row>
    <row r="49" spans="1:14" ht="31.5" x14ac:dyDescent="0.25">
      <c r="A49" s="336">
        <v>46</v>
      </c>
      <c r="B49" s="341" t="s">
        <v>592</v>
      </c>
      <c r="C49" s="147" t="s">
        <v>28</v>
      </c>
      <c r="D49" s="341"/>
      <c r="E49" s="341"/>
      <c r="F49" s="341"/>
      <c r="G49" s="343">
        <v>2</v>
      </c>
      <c r="H49" s="344" t="s">
        <v>593</v>
      </c>
      <c r="I49" s="345">
        <v>1000000</v>
      </c>
      <c r="J49" s="582"/>
      <c r="K49" s="155">
        <v>1</v>
      </c>
      <c r="L49" s="180" t="s">
        <v>513</v>
      </c>
      <c r="M49" s="362" t="s">
        <v>556</v>
      </c>
      <c r="N49" s="180" t="s">
        <v>239</v>
      </c>
    </row>
    <row r="50" spans="1:14" ht="31.5" x14ac:dyDescent="0.25">
      <c r="A50" s="336">
        <v>47</v>
      </c>
      <c r="B50" s="341" t="s">
        <v>594</v>
      </c>
      <c r="C50" s="147" t="s">
        <v>28</v>
      </c>
      <c r="D50" s="341"/>
      <c r="E50" s="341"/>
      <c r="F50" s="341"/>
      <c r="G50" s="343">
        <v>2</v>
      </c>
      <c r="H50" s="344" t="s">
        <v>595</v>
      </c>
      <c r="I50" s="345">
        <v>1000000</v>
      </c>
      <c r="J50" s="582"/>
      <c r="K50" s="155">
        <v>1</v>
      </c>
      <c r="L50" s="180" t="s">
        <v>513</v>
      </c>
      <c r="M50" s="362" t="s">
        <v>556</v>
      </c>
      <c r="N50" s="180" t="s">
        <v>239</v>
      </c>
    </row>
    <row r="51" spans="1:14" ht="31.5" x14ac:dyDescent="0.25">
      <c r="A51" s="336">
        <v>48</v>
      </c>
      <c r="B51" s="341" t="s">
        <v>596</v>
      </c>
      <c r="C51" s="147" t="s">
        <v>28</v>
      </c>
      <c r="D51" s="341"/>
      <c r="E51" s="341"/>
      <c r="F51" s="341"/>
      <c r="G51" s="343">
        <v>2</v>
      </c>
      <c r="H51" s="344" t="s">
        <v>537</v>
      </c>
      <c r="I51" s="345">
        <v>1000000</v>
      </c>
      <c r="J51" s="582"/>
      <c r="K51" s="155">
        <v>1</v>
      </c>
      <c r="L51" s="180" t="s">
        <v>513</v>
      </c>
      <c r="M51" s="362" t="s">
        <v>556</v>
      </c>
      <c r="N51" s="180" t="s">
        <v>239</v>
      </c>
    </row>
    <row r="52" spans="1:14" ht="31.5" x14ac:dyDescent="0.25">
      <c r="A52" s="336">
        <v>49</v>
      </c>
      <c r="B52" s="341" t="s">
        <v>597</v>
      </c>
      <c r="C52" s="147" t="s">
        <v>28</v>
      </c>
      <c r="D52" s="341"/>
      <c r="E52" s="341"/>
      <c r="F52" s="341"/>
      <c r="G52" s="343">
        <v>2</v>
      </c>
      <c r="H52" s="344" t="s">
        <v>598</v>
      </c>
      <c r="I52" s="345">
        <v>1000000</v>
      </c>
      <c r="J52" s="582"/>
      <c r="K52" s="155">
        <v>1</v>
      </c>
      <c r="L52" s="180" t="s">
        <v>513</v>
      </c>
      <c r="M52" s="180" t="s">
        <v>513</v>
      </c>
      <c r="N52" s="180" t="s">
        <v>239</v>
      </c>
    </row>
    <row r="53" spans="1:14" ht="31.5" x14ac:dyDescent="0.25">
      <c r="A53" s="336">
        <v>50</v>
      </c>
      <c r="B53" s="341" t="s">
        <v>599</v>
      </c>
      <c r="C53" s="147" t="s">
        <v>28</v>
      </c>
      <c r="D53" s="341"/>
      <c r="E53" s="341"/>
      <c r="F53" s="341"/>
      <c r="G53" s="343">
        <v>2</v>
      </c>
      <c r="H53" s="344" t="s">
        <v>588</v>
      </c>
      <c r="I53" s="345">
        <v>1000000</v>
      </c>
      <c r="J53" s="582"/>
      <c r="K53" s="155">
        <v>1</v>
      </c>
      <c r="L53" s="180" t="s">
        <v>513</v>
      </c>
      <c r="M53" s="363" t="s">
        <v>556</v>
      </c>
      <c r="N53" s="180" t="s">
        <v>239</v>
      </c>
    </row>
    <row r="54" spans="1:14" ht="31.5" x14ac:dyDescent="0.25">
      <c r="A54" s="336">
        <v>51</v>
      </c>
      <c r="B54" s="341" t="s">
        <v>600</v>
      </c>
      <c r="C54" s="147" t="s">
        <v>28</v>
      </c>
      <c r="D54" s="341"/>
      <c r="E54" s="341"/>
      <c r="F54" s="341"/>
      <c r="G54" s="343">
        <v>2</v>
      </c>
      <c r="H54" s="344" t="s">
        <v>588</v>
      </c>
      <c r="I54" s="345">
        <v>1000000</v>
      </c>
      <c r="J54" s="582"/>
      <c r="K54" s="155">
        <v>1</v>
      </c>
      <c r="L54" s="180" t="s">
        <v>513</v>
      </c>
      <c r="M54" s="180" t="s">
        <v>513</v>
      </c>
      <c r="N54" s="180" t="s">
        <v>239</v>
      </c>
    </row>
    <row r="55" spans="1:14" ht="47.25" x14ac:dyDescent="0.25">
      <c r="A55" s="336">
        <v>52</v>
      </c>
      <c r="B55" s="341" t="s">
        <v>601</v>
      </c>
      <c r="C55" s="147" t="s">
        <v>28</v>
      </c>
      <c r="D55" s="341"/>
      <c r="E55" s="341"/>
      <c r="F55" s="341"/>
      <c r="G55" s="343">
        <v>2</v>
      </c>
      <c r="H55" s="344" t="s">
        <v>593</v>
      </c>
      <c r="I55" s="345">
        <v>1000000</v>
      </c>
      <c r="J55" s="582"/>
      <c r="K55" s="155">
        <v>1</v>
      </c>
      <c r="L55" s="180" t="s">
        <v>513</v>
      </c>
      <c r="M55" s="364" t="s">
        <v>602</v>
      </c>
      <c r="N55" s="180" t="s">
        <v>239</v>
      </c>
    </row>
    <row r="56" spans="1:14" ht="31.5" x14ac:dyDescent="0.25">
      <c r="A56" s="336">
        <v>53</v>
      </c>
      <c r="B56" s="341" t="s">
        <v>603</v>
      </c>
      <c r="C56" s="147" t="s">
        <v>28</v>
      </c>
      <c r="D56" s="341"/>
      <c r="E56" s="341"/>
      <c r="F56" s="341"/>
      <c r="G56" s="343">
        <v>2</v>
      </c>
      <c r="H56" s="344" t="s">
        <v>604</v>
      </c>
      <c r="I56" s="345">
        <v>1000000</v>
      </c>
      <c r="J56" s="582"/>
      <c r="K56" s="155">
        <v>1</v>
      </c>
      <c r="L56" s="180" t="s">
        <v>513</v>
      </c>
      <c r="M56" s="365" t="s">
        <v>533</v>
      </c>
      <c r="N56" s="180" t="s">
        <v>239</v>
      </c>
    </row>
    <row r="57" spans="1:14" ht="31.5" x14ac:dyDescent="0.25">
      <c r="A57" s="336">
        <v>54</v>
      </c>
      <c r="B57" s="341" t="s">
        <v>605</v>
      </c>
      <c r="C57" s="331" t="s">
        <v>30</v>
      </c>
      <c r="D57" s="341"/>
      <c r="E57" s="341" t="s">
        <v>49</v>
      </c>
      <c r="F57" s="366" t="s">
        <v>606</v>
      </c>
      <c r="G57" s="343">
        <v>2</v>
      </c>
      <c r="H57" s="344">
        <v>15.9</v>
      </c>
      <c r="I57" s="345">
        <v>1000000</v>
      </c>
      <c r="J57" s="582"/>
      <c r="K57" s="155">
        <v>1</v>
      </c>
      <c r="L57" s="180" t="s">
        <v>513</v>
      </c>
      <c r="M57" s="367" t="s">
        <v>607</v>
      </c>
      <c r="N57" s="180" t="s">
        <v>239</v>
      </c>
    </row>
    <row r="58" spans="1:14" ht="31.5" x14ac:dyDescent="0.25">
      <c r="A58" s="336">
        <v>55</v>
      </c>
      <c r="B58" s="341" t="s">
        <v>608</v>
      </c>
      <c r="C58" s="147" t="s">
        <v>28</v>
      </c>
      <c r="D58" s="341"/>
      <c r="E58" s="341"/>
      <c r="F58" s="341"/>
      <c r="G58" s="343">
        <v>2</v>
      </c>
      <c r="H58" s="344" t="s">
        <v>543</v>
      </c>
      <c r="I58" s="345">
        <v>1000000</v>
      </c>
      <c r="J58" s="582"/>
      <c r="K58" s="155">
        <v>1</v>
      </c>
      <c r="L58" s="180" t="s">
        <v>513</v>
      </c>
      <c r="M58" s="368" t="s">
        <v>609</v>
      </c>
      <c r="N58" s="180" t="s">
        <v>239</v>
      </c>
    </row>
    <row r="59" spans="1:14" ht="31.5" x14ac:dyDescent="0.25">
      <c r="A59" s="336">
        <v>56</v>
      </c>
      <c r="B59" s="341" t="s">
        <v>610</v>
      </c>
      <c r="C59" s="147" t="s">
        <v>28</v>
      </c>
      <c r="D59" s="341"/>
      <c r="E59" s="341"/>
      <c r="F59" s="341"/>
      <c r="G59" s="343">
        <v>2</v>
      </c>
      <c r="H59" s="344" t="s">
        <v>611</v>
      </c>
      <c r="I59" s="345">
        <v>1000000</v>
      </c>
      <c r="J59" s="582"/>
      <c r="K59" s="155">
        <v>1</v>
      </c>
      <c r="L59" s="180" t="s">
        <v>513</v>
      </c>
      <c r="M59" s="368" t="s">
        <v>609</v>
      </c>
      <c r="N59" s="180" t="s">
        <v>239</v>
      </c>
    </row>
    <row r="60" spans="1:14" hidden="1" x14ac:dyDescent="0.25">
      <c r="A60" s="1025" t="s">
        <v>383</v>
      </c>
      <c r="B60" s="1026"/>
      <c r="C60" s="1026"/>
      <c r="D60" s="1026"/>
      <c r="E60" s="1026"/>
      <c r="F60" s="1026"/>
      <c r="G60" s="1027"/>
      <c r="H60" s="346">
        <f>SUM(H18:H59)</f>
        <v>94.4</v>
      </c>
      <c r="I60" s="369">
        <f>SUM(I18:I59)</f>
        <v>42000000</v>
      </c>
      <c r="J60" s="370"/>
      <c r="K60" s="155">
        <v>1</v>
      </c>
      <c r="L60" s="1028"/>
      <c r="M60" s="1029"/>
      <c r="N60" s="1030"/>
    </row>
    <row r="61" spans="1:14" ht="31.5" x14ac:dyDescent="0.25">
      <c r="A61" s="336">
        <v>57</v>
      </c>
      <c r="B61" s="371" t="s">
        <v>612</v>
      </c>
      <c r="C61" s="331" t="s">
        <v>30</v>
      </c>
      <c r="D61" s="371"/>
      <c r="E61" s="371" t="s">
        <v>456</v>
      </c>
      <c r="F61" s="371" t="s">
        <v>455</v>
      </c>
      <c r="G61" s="343">
        <v>3</v>
      </c>
      <c r="H61" s="372" t="s">
        <v>564</v>
      </c>
      <c r="I61" s="345">
        <v>900000</v>
      </c>
      <c r="J61" s="582"/>
      <c r="K61" s="155">
        <v>1</v>
      </c>
      <c r="L61" s="180" t="s">
        <v>513</v>
      </c>
      <c r="M61" s="373" t="s">
        <v>613</v>
      </c>
      <c r="N61" s="180" t="s">
        <v>239</v>
      </c>
    </row>
    <row r="62" spans="1:14" ht="31.5" x14ac:dyDescent="0.25">
      <c r="A62" s="336">
        <v>58</v>
      </c>
      <c r="B62" s="371" t="s">
        <v>614</v>
      </c>
      <c r="C62" s="331" t="s">
        <v>30</v>
      </c>
      <c r="D62" s="371"/>
      <c r="E62" s="371" t="s">
        <v>456</v>
      </c>
      <c r="F62" s="371" t="s">
        <v>455</v>
      </c>
      <c r="G62" s="343">
        <v>3</v>
      </c>
      <c r="H62" s="372" t="s">
        <v>537</v>
      </c>
      <c r="I62" s="345">
        <v>900000</v>
      </c>
      <c r="J62" s="582"/>
      <c r="K62" s="155">
        <v>1</v>
      </c>
      <c r="L62" s="180" t="s">
        <v>513</v>
      </c>
      <c r="M62" s="374" t="s">
        <v>615</v>
      </c>
      <c r="N62" s="180" t="s">
        <v>239</v>
      </c>
    </row>
    <row r="63" spans="1:14" ht="37.5" customHeight="1" x14ac:dyDescent="0.25">
      <c r="A63" s="336">
        <v>59</v>
      </c>
      <c r="B63" s="341" t="s">
        <v>616</v>
      </c>
      <c r="C63" s="147" t="s">
        <v>28</v>
      </c>
      <c r="D63" s="341"/>
      <c r="E63" s="341"/>
      <c r="F63" s="341"/>
      <c r="G63" s="343">
        <v>3</v>
      </c>
      <c r="H63" s="344" t="s">
        <v>617</v>
      </c>
      <c r="I63" s="345">
        <v>900000</v>
      </c>
      <c r="J63" s="582"/>
      <c r="K63" s="155">
        <v>1</v>
      </c>
      <c r="L63" s="180" t="s">
        <v>513</v>
      </c>
      <c r="M63" s="375" t="s">
        <v>533</v>
      </c>
      <c r="N63" s="180" t="s">
        <v>239</v>
      </c>
    </row>
    <row r="64" spans="1:14" ht="31.5" x14ac:dyDescent="0.25">
      <c r="A64" s="336">
        <v>60</v>
      </c>
      <c r="B64" s="341" t="s">
        <v>618</v>
      </c>
      <c r="C64" s="147" t="s">
        <v>28</v>
      </c>
      <c r="D64" s="341"/>
      <c r="E64" s="341"/>
      <c r="F64" s="341"/>
      <c r="G64" s="343">
        <v>3</v>
      </c>
      <c r="H64" s="344" t="s">
        <v>619</v>
      </c>
      <c r="I64" s="345">
        <v>900000</v>
      </c>
      <c r="J64" s="582"/>
      <c r="K64" s="155">
        <v>1</v>
      </c>
      <c r="L64" s="180" t="s">
        <v>513</v>
      </c>
      <c r="M64" s="376" t="s">
        <v>620</v>
      </c>
      <c r="N64" s="180" t="s">
        <v>239</v>
      </c>
    </row>
    <row r="65" spans="1:14" ht="31.5" x14ac:dyDescent="0.25">
      <c r="A65" s="336">
        <v>61</v>
      </c>
      <c r="B65" s="341" t="s">
        <v>621</v>
      </c>
      <c r="C65" s="147" t="s">
        <v>28</v>
      </c>
      <c r="D65" s="341"/>
      <c r="E65" s="341"/>
      <c r="F65" s="341"/>
      <c r="G65" s="343">
        <v>3</v>
      </c>
      <c r="H65" s="344" t="s">
        <v>622</v>
      </c>
      <c r="I65" s="345">
        <v>900000</v>
      </c>
      <c r="J65" s="582"/>
      <c r="K65" s="155">
        <v>1</v>
      </c>
      <c r="L65" s="180" t="s">
        <v>513</v>
      </c>
      <c r="M65" s="377" t="s">
        <v>623</v>
      </c>
      <c r="N65" s="180" t="s">
        <v>239</v>
      </c>
    </row>
    <row r="66" spans="1:14" ht="31.5" x14ac:dyDescent="0.25">
      <c r="A66" s="336">
        <v>62</v>
      </c>
      <c r="B66" s="341" t="s">
        <v>624</v>
      </c>
      <c r="C66" s="147" t="s">
        <v>28</v>
      </c>
      <c r="D66" s="341"/>
      <c r="E66" s="341"/>
      <c r="F66" s="341"/>
      <c r="G66" s="343">
        <v>3</v>
      </c>
      <c r="H66" s="344" t="s">
        <v>519</v>
      </c>
      <c r="I66" s="345">
        <v>900000</v>
      </c>
      <c r="J66" s="582"/>
      <c r="K66" s="155">
        <v>1</v>
      </c>
      <c r="L66" s="180" t="s">
        <v>513</v>
      </c>
      <c r="M66" s="377" t="s">
        <v>623</v>
      </c>
      <c r="N66" s="180" t="s">
        <v>239</v>
      </c>
    </row>
    <row r="67" spans="1:14" ht="31.5" x14ac:dyDescent="0.25">
      <c r="A67" s="336">
        <v>63</v>
      </c>
      <c r="B67" s="341" t="s">
        <v>625</v>
      </c>
      <c r="C67" s="147" t="s">
        <v>28</v>
      </c>
      <c r="D67" s="341"/>
      <c r="E67" s="341"/>
      <c r="F67" s="341"/>
      <c r="G67" s="343">
        <v>3</v>
      </c>
      <c r="H67" s="344" t="s">
        <v>543</v>
      </c>
      <c r="I67" s="345">
        <v>900000</v>
      </c>
      <c r="J67" s="582"/>
      <c r="K67" s="155">
        <v>1</v>
      </c>
      <c r="L67" s="180" t="s">
        <v>513</v>
      </c>
      <c r="M67" s="378" t="s">
        <v>533</v>
      </c>
      <c r="N67" s="180" t="s">
        <v>239</v>
      </c>
    </row>
    <row r="68" spans="1:14" ht="31.5" x14ac:dyDescent="0.25">
      <c r="A68" s="336">
        <v>64</v>
      </c>
      <c r="B68" s="341" t="s">
        <v>626</v>
      </c>
      <c r="C68" s="147" t="s">
        <v>28</v>
      </c>
      <c r="D68" s="341"/>
      <c r="E68" s="341"/>
      <c r="F68" s="341"/>
      <c r="G68" s="343">
        <v>3</v>
      </c>
      <c r="H68" s="344" t="s">
        <v>582</v>
      </c>
      <c r="I68" s="345">
        <v>900000</v>
      </c>
      <c r="J68" s="582"/>
      <c r="K68" s="155">
        <v>1</v>
      </c>
      <c r="L68" s="180" t="s">
        <v>513</v>
      </c>
      <c r="M68" s="378" t="s">
        <v>533</v>
      </c>
      <c r="N68" s="180" t="s">
        <v>239</v>
      </c>
    </row>
    <row r="69" spans="1:14" ht="31.5" x14ac:dyDescent="0.25">
      <c r="A69" s="336">
        <v>65</v>
      </c>
      <c r="B69" s="341" t="s">
        <v>627</v>
      </c>
      <c r="C69" s="147" t="s">
        <v>28</v>
      </c>
      <c r="D69" s="341"/>
      <c r="E69" s="341"/>
      <c r="F69" s="341"/>
      <c r="G69" s="343">
        <v>3</v>
      </c>
      <c r="H69" s="344" t="s">
        <v>558</v>
      </c>
      <c r="I69" s="345">
        <v>900000</v>
      </c>
      <c r="J69" s="582"/>
      <c r="K69" s="155">
        <v>1</v>
      </c>
      <c r="L69" s="180" t="s">
        <v>513</v>
      </c>
      <c r="M69" s="378" t="s">
        <v>533</v>
      </c>
      <c r="N69" s="180" t="s">
        <v>239</v>
      </c>
    </row>
    <row r="70" spans="1:14" ht="31.5" x14ac:dyDescent="0.25">
      <c r="A70" s="336">
        <v>66</v>
      </c>
      <c r="B70" s="341" t="s">
        <v>628</v>
      </c>
      <c r="C70" s="147" t="s">
        <v>28</v>
      </c>
      <c r="D70" s="341"/>
      <c r="E70" s="341"/>
      <c r="F70" s="341"/>
      <c r="G70" s="343">
        <v>3</v>
      </c>
      <c r="H70" s="344" t="s">
        <v>519</v>
      </c>
      <c r="I70" s="345">
        <v>900000</v>
      </c>
      <c r="J70" s="582"/>
      <c r="K70" s="155">
        <v>1</v>
      </c>
      <c r="L70" s="180" t="s">
        <v>513</v>
      </c>
      <c r="M70" s="378" t="s">
        <v>533</v>
      </c>
      <c r="N70" s="180" t="s">
        <v>239</v>
      </c>
    </row>
    <row r="71" spans="1:14" ht="31.5" x14ac:dyDescent="0.25">
      <c r="A71" s="336">
        <v>67</v>
      </c>
      <c r="B71" s="341" t="s">
        <v>629</v>
      </c>
      <c r="C71" s="147" t="s">
        <v>28</v>
      </c>
      <c r="D71" s="341"/>
      <c r="E71" s="341"/>
      <c r="F71" s="341"/>
      <c r="G71" s="343">
        <v>3</v>
      </c>
      <c r="H71" s="344" t="s">
        <v>519</v>
      </c>
      <c r="I71" s="345">
        <v>900000</v>
      </c>
      <c r="J71" s="582"/>
      <c r="K71" s="155">
        <v>1</v>
      </c>
      <c r="L71" s="180" t="s">
        <v>513</v>
      </c>
      <c r="M71" s="378" t="s">
        <v>533</v>
      </c>
      <c r="N71" s="180" t="s">
        <v>239</v>
      </c>
    </row>
    <row r="72" spans="1:14" ht="31.5" x14ac:dyDescent="0.25">
      <c r="A72" s="336">
        <v>68</v>
      </c>
      <c r="B72" s="341" t="s">
        <v>630</v>
      </c>
      <c r="C72" s="147" t="s">
        <v>28</v>
      </c>
      <c r="D72" s="341"/>
      <c r="E72" s="341"/>
      <c r="F72" s="341"/>
      <c r="G72" s="343">
        <v>3</v>
      </c>
      <c r="H72" s="344" t="s">
        <v>595</v>
      </c>
      <c r="I72" s="345">
        <v>900000</v>
      </c>
      <c r="J72" s="582"/>
      <c r="K72" s="155">
        <v>1</v>
      </c>
      <c r="L72" s="180" t="s">
        <v>513</v>
      </c>
      <c r="M72" s="180" t="s">
        <v>513</v>
      </c>
      <c r="N72" s="180" t="s">
        <v>239</v>
      </c>
    </row>
    <row r="73" spans="1:14" ht="31.5" x14ac:dyDescent="0.25">
      <c r="A73" s="336">
        <v>69</v>
      </c>
      <c r="B73" s="341" t="s">
        <v>631</v>
      </c>
      <c r="C73" s="147" t="s">
        <v>28</v>
      </c>
      <c r="D73" s="341"/>
      <c r="E73" s="341"/>
      <c r="F73" s="341"/>
      <c r="G73" s="343">
        <v>3</v>
      </c>
      <c r="H73" s="344" t="s">
        <v>548</v>
      </c>
      <c r="I73" s="345">
        <v>900000</v>
      </c>
      <c r="J73" s="582"/>
      <c r="K73" s="155">
        <v>1</v>
      </c>
      <c r="L73" s="180" t="s">
        <v>513</v>
      </c>
      <c r="M73" s="379" t="s">
        <v>533</v>
      </c>
      <c r="N73" s="180" t="s">
        <v>239</v>
      </c>
    </row>
    <row r="74" spans="1:14" ht="31.5" x14ac:dyDescent="0.25">
      <c r="A74" s="336">
        <v>70</v>
      </c>
      <c r="B74" s="341" t="s">
        <v>632</v>
      </c>
      <c r="C74" s="147" t="s">
        <v>28</v>
      </c>
      <c r="D74" s="341"/>
      <c r="E74" s="341"/>
      <c r="F74" s="341"/>
      <c r="G74" s="343">
        <v>3</v>
      </c>
      <c r="H74" s="344" t="s">
        <v>543</v>
      </c>
      <c r="I74" s="345">
        <v>900000</v>
      </c>
      <c r="J74" s="582"/>
      <c r="K74" s="155">
        <v>1</v>
      </c>
      <c r="L74" s="180" t="s">
        <v>513</v>
      </c>
      <c r="M74" s="379" t="s">
        <v>533</v>
      </c>
      <c r="N74" s="180" t="s">
        <v>239</v>
      </c>
    </row>
    <row r="75" spans="1:14" ht="31.5" x14ac:dyDescent="0.25">
      <c r="A75" s="336">
        <v>71</v>
      </c>
      <c r="B75" s="341" t="s">
        <v>633</v>
      </c>
      <c r="C75" s="147" t="s">
        <v>28</v>
      </c>
      <c r="D75" s="341"/>
      <c r="E75" s="341"/>
      <c r="F75" s="341"/>
      <c r="G75" s="343">
        <v>3</v>
      </c>
      <c r="H75" s="344" t="s">
        <v>595</v>
      </c>
      <c r="I75" s="345">
        <v>900000</v>
      </c>
      <c r="J75" s="582"/>
      <c r="K75" s="155">
        <v>1</v>
      </c>
      <c r="L75" s="180" t="s">
        <v>513</v>
      </c>
      <c r="M75" s="379" t="s">
        <v>533</v>
      </c>
      <c r="N75" s="180" t="s">
        <v>239</v>
      </c>
    </row>
    <row r="76" spans="1:14" ht="47.25" x14ac:dyDescent="0.25">
      <c r="A76" s="336">
        <v>72</v>
      </c>
      <c r="B76" s="341" t="s">
        <v>634</v>
      </c>
      <c r="C76" s="147" t="s">
        <v>28</v>
      </c>
      <c r="D76" s="341"/>
      <c r="E76" s="341"/>
      <c r="F76" s="341"/>
      <c r="G76" s="343">
        <v>3</v>
      </c>
      <c r="H76" s="344" t="s">
        <v>537</v>
      </c>
      <c r="I76" s="345">
        <v>900000</v>
      </c>
      <c r="J76" s="582"/>
      <c r="K76" s="155">
        <v>1</v>
      </c>
      <c r="L76" s="180" t="s">
        <v>513</v>
      </c>
      <c r="M76" s="380" t="s">
        <v>553</v>
      </c>
      <c r="N76" s="180" t="s">
        <v>239</v>
      </c>
    </row>
    <row r="77" spans="1:14" ht="31.5" x14ac:dyDescent="0.25">
      <c r="A77" s="336">
        <v>73</v>
      </c>
      <c r="B77" s="341" t="s">
        <v>635</v>
      </c>
      <c r="C77" s="147" t="s">
        <v>28</v>
      </c>
      <c r="D77" s="341"/>
      <c r="E77" s="341"/>
      <c r="F77" s="341"/>
      <c r="G77" s="343">
        <v>3</v>
      </c>
      <c r="H77" s="344" t="s">
        <v>537</v>
      </c>
      <c r="I77" s="345">
        <v>900000</v>
      </c>
      <c r="J77" s="582"/>
      <c r="K77" s="155">
        <v>1</v>
      </c>
      <c r="L77" s="180" t="s">
        <v>513</v>
      </c>
      <c r="M77" s="381" t="s">
        <v>636</v>
      </c>
      <c r="N77" s="180" t="s">
        <v>239</v>
      </c>
    </row>
    <row r="78" spans="1:14" ht="31.5" x14ac:dyDescent="0.25">
      <c r="A78" s="336">
        <v>74</v>
      </c>
      <c r="B78" s="341" t="s">
        <v>637</v>
      </c>
      <c r="C78" s="147" t="s">
        <v>28</v>
      </c>
      <c r="D78" s="341"/>
      <c r="E78" s="341"/>
      <c r="F78" s="341"/>
      <c r="G78" s="343">
        <v>3</v>
      </c>
      <c r="H78" s="344" t="s">
        <v>638</v>
      </c>
      <c r="I78" s="345">
        <v>900000</v>
      </c>
      <c r="J78" s="582"/>
      <c r="K78" s="155">
        <v>1</v>
      </c>
      <c r="L78" s="180" t="s">
        <v>513</v>
      </c>
      <c r="M78" s="180" t="s">
        <v>513</v>
      </c>
      <c r="N78" s="180" t="s">
        <v>239</v>
      </c>
    </row>
    <row r="79" spans="1:14" ht="31.5" x14ac:dyDescent="0.25">
      <c r="A79" s="336">
        <v>75</v>
      </c>
      <c r="B79" s="341" t="s">
        <v>639</v>
      </c>
      <c r="C79" s="147" t="s">
        <v>28</v>
      </c>
      <c r="D79" s="341"/>
      <c r="E79" s="341"/>
      <c r="F79" s="341"/>
      <c r="G79" s="343">
        <v>3</v>
      </c>
      <c r="H79" s="344" t="s">
        <v>604</v>
      </c>
      <c r="I79" s="345">
        <v>900000</v>
      </c>
      <c r="J79" s="582"/>
      <c r="K79" s="155">
        <v>1</v>
      </c>
      <c r="L79" s="180" t="s">
        <v>513</v>
      </c>
      <c r="M79" s="382" t="s">
        <v>533</v>
      </c>
      <c r="N79" s="180" t="s">
        <v>239</v>
      </c>
    </row>
    <row r="80" spans="1:14" ht="31.5" x14ac:dyDescent="0.25">
      <c r="A80" s="336">
        <v>76</v>
      </c>
      <c r="B80" s="341" t="s">
        <v>640</v>
      </c>
      <c r="C80" s="147" t="s">
        <v>28</v>
      </c>
      <c r="D80" s="341"/>
      <c r="E80" s="341"/>
      <c r="F80" s="341"/>
      <c r="G80" s="343">
        <v>3</v>
      </c>
      <c r="H80" s="344" t="s">
        <v>548</v>
      </c>
      <c r="I80" s="345">
        <v>900000</v>
      </c>
      <c r="J80" s="582"/>
      <c r="K80" s="155">
        <v>1</v>
      </c>
      <c r="L80" s="180" t="s">
        <v>513</v>
      </c>
      <c r="M80" s="383" t="s">
        <v>615</v>
      </c>
      <c r="N80" s="180" t="s">
        <v>239</v>
      </c>
    </row>
    <row r="81" spans="1:14" ht="31.5" x14ac:dyDescent="0.25">
      <c r="A81" s="336">
        <v>77</v>
      </c>
      <c r="B81" s="341" t="s">
        <v>641</v>
      </c>
      <c r="C81" s="147" t="s">
        <v>28</v>
      </c>
      <c r="D81" s="341"/>
      <c r="E81" s="341"/>
      <c r="F81" s="341"/>
      <c r="G81" s="343">
        <v>3</v>
      </c>
      <c r="H81" s="344" t="s">
        <v>543</v>
      </c>
      <c r="I81" s="345">
        <v>900000</v>
      </c>
      <c r="J81" s="582"/>
      <c r="K81" s="155">
        <v>1</v>
      </c>
      <c r="L81" s="180" t="s">
        <v>513</v>
      </c>
      <c r="M81" s="180" t="s">
        <v>513</v>
      </c>
      <c r="N81" s="180" t="s">
        <v>239</v>
      </c>
    </row>
    <row r="82" spans="1:14" ht="31.5" x14ac:dyDescent="0.25">
      <c r="A82" s="336">
        <v>78</v>
      </c>
      <c r="B82" s="341" t="s">
        <v>642</v>
      </c>
      <c r="C82" s="147" t="s">
        <v>28</v>
      </c>
      <c r="D82" s="341"/>
      <c r="E82" s="341"/>
      <c r="F82" s="341"/>
      <c r="G82" s="343">
        <v>3</v>
      </c>
      <c r="H82" s="344" t="s">
        <v>558</v>
      </c>
      <c r="I82" s="345">
        <v>900000</v>
      </c>
      <c r="J82" s="582"/>
      <c r="K82" s="155">
        <v>1</v>
      </c>
      <c r="L82" s="180" t="s">
        <v>513</v>
      </c>
      <c r="M82" s="384" t="s">
        <v>643</v>
      </c>
      <c r="N82" s="180" t="s">
        <v>239</v>
      </c>
    </row>
    <row r="83" spans="1:14" ht="31.5" x14ac:dyDescent="0.25">
      <c r="A83" s="336">
        <v>79</v>
      </c>
      <c r="B83" s="341" t="s">
        <v>644</v>
      </c>
      <c r="C83" s="147" t="s">
        <v>28</v>
      </c>
      <c r="D83" s="341"/>
      <c r="E83" s="341"/>
      <c r="F83" s="341"/>
      <c r="G83" s="343">
        <v>3</v>
      </c>
      <c r="H83" s="344">
        <v>13.6</v>
      </c>
      <c r="I83" s="345">
        <v>900000</v>
      </c>
      <c r="J83" s="582"/>
      <c r="K83" s="155">
        <v>1</v>
      </c>
      <c r="L83" s="180" t="s">
        <v>513</v>
      </c>
      <c r="M83" s="385" t="s">
        <v>645</v>
      </c>
      <c r="N83" s="180" t="s">
        <v>239</v>
      </c>
    </row>
    <row r="84" spans="1:14" ht="47.25" x14ac:dyDescent="0.25">
      <c r="A84" s="336">
        <v>80</v>
      </c>
      <c r="B84" s="341" t="s">
        <v>646</v>
      </c>
      <c r="C84" s="147" t="s">
        <v>28</v>
      </c>
      <c r="D84" s="341"/>
      <c r="E84" s="341"/>
      <c r="F84" s="341"/>
      <c r="G84" s="343">
        <v>3</v>
      </c>
      <c r="H84" s="344">
        <v>13.8</v>
      </c>
      <c r="I84" s="345">
        <v>900000</v>
      </c>
      <c r="J84" s="582"/>
      <c r="K84" s="155">
        <v>1</v>
      </c>
      <c r="L84" s="180" t="s">
        <v>513</v>
      </c>
      <c r="M84" s="386" t="s">
        <v>647</v>
      </c>
      <c r="N84" s="180" t="s">
        <v>239</v>
      </c>
    </row>
    <row r="85" spans="1:14" ht="47.25" x14ac:dyDescent="0.25">
      <c r="A85" s="336">
        <v>81</v>
      </c>
      <c r="B85" s="341" t="s">
        <v>648</v>
      </c>
      <c r="C85" s="147" t="s">
        <v>28</v>
      </c>
      <c r="D85" s="341"/>
      <c r="E85" s="341"/>
      <c r="F85" s="341"/>
      <c r="G85" s="343">
        <v>3</v>
      </c>
      <c r="H85" s="344">
        <v>13.9</v>
      </c>
      <c r="I85" s="345">
        <v>900000</v>
      </c>
      <c r="J85" s="582"/>
      <c r="K85" s="155">
        <v>1</v>
      </c>
      <c r="L85" s="180" t="s">
        <v>513</v>
      </c>
      <c r="M85" s="387" t="s">
        <v>553</v>
      </c>
      <c r="N85" s="180" t="s">
        <v>239</v>
      </c>
    </row>
    <row r="86" spans="1:14" ht="31.5" x14ac:dyDescent="0.25">
      <c r="A86" s="336">
        <v>82</v>
      </c>
      <c r="B86" s="341" t="s">
        <v>649</v>
      </c>
      <c r="C86" s="147" t="s">
        <v>28</v>
      </c>
      <c r="D86" s="341"/>
      <c r="E86" s="341"/>
      <c r="F86" s="341"/>
      <c r="G86" s="343">
        <v>3</v>
      </c>
      <c r="H86" s="344" t="s">
        <v>521</v>
      </c>
      <c r="I86" s="345">
        <v>900000</v>
      </c>
      <c r="J86" s="582"/>
      <c r="K86" s="155">
        <v>1</v>
      </c>
      <c r="L86" s="180" t="s">
        <v>513</v>
      </c>
      <c r="M86" s="388" t="s">
        <v>643</v>
      </c>
      <c r="N86" s="180" t="s">
        <v>239</v>
      </c>
    </row>
    <row r="87" spans="1:14" ht="31.5" x14ac:dyDescent="0.25">
      <c r="A87" s="336">
        <v>83</v>
      </c>
      <c r="B87" s="341" t="s">
        <v>650</v>
      </c>
      <c r="C87" s="147" t="s">
        <v>28</v>
      </c>
      <c r="D87" s="341"/>
      <c r="E87" s="341"/>
      <c r="F87" s="341"/>
      <c r="G87" s="343">
        <v>3</v>
      </c>
      <c r="H87" s="344" t="s">
        <v>548</v>
      </c>
      <c r="I87" s="345">
        <v>900000</v>
      </c>
      <c r="J87" s="582"/>
      <c r="K87" s="155">
        <v>1</v>
      </c>
      <c r="L87" s="180" t="s">
        <v>513</v>
      </c>
      <c r="M87" s="388" t="s">
        <v>643</v>
      </c>
      <c r="N87" s="180" t="s">
        <v>239</v>
      </c>
    </row>
    <row r="88" spans="1:14" ht="31.5" x14ac:dyDescent="0.25">
      <c r="A88" s="336">
        <v>84</v>
      </c>
      <c r="B88" s="341" t="s">
        <v>651</v>
      </c>
      <c r="C88" s="147" t="s">
        <v>28</v>
      </c>
      <c r="D88" s="341"/>
      <c r="E88" s="341"/>
      <c r="F88" s="341"/>
      <c r="G88" s="343">
        <v>3</v>
      </c>
      <c r="H88" s="344" t="s">
        <v>548</v>
      </c>
      <c r="I88" s="345">
        <v>900000</v>
      </c>
      <c r="J88" s="582"/>
      <c r="K88" s="155">
        <v>1</v>
      </c>
      <c r="L88" s="180" t="s">
        <v>513</v>
      </c>
      <c r="M88" s="388" t="s">
        <v>643</v>
      </c>
      <c r="N88" s="180" t="s">
        <v>239</v>
      </c>
    </row>
    <row r="89" spans="1:14" ht="31.5" x14ac:dyDescent="0.25">
      <c r="A89" s="336">
        <v>85</v>
      </c>
      <c r="B89" s="341" t="s">
        <v>652</v>
      </c>
      <c r="C89" s="147" t="s">
        <v>28</v>
      </c>
      <c r="D89" s="341"/>
      <c r="E89" s="341"/>
      <c r="F89" s="341"/>
      <c r="G89" s="343">
        <v>3</v>
      </c>
      <c r="H89" s="344" t="s">
        <v>638</v>
      </c>
      <c r="I89" s="345">
        <v>900000</v>
      </c>
      <c r="J89" s="582"/>
      <c r="K89" s="155">
        <v>1</v>
      </c>
      <c r="L89" s="180" t="s">
        <v>513</v>
      </c>
      <c r="M89" s="388" t="s">
        <v>643</v>
      </c>
      <c r="N89" s="180" t="s">
        <v>239</v>
      </c>
    </row>
    <row r="90" spans="1:14" ht="31.5" x14ac:dyDescent="0.25">
      <c r="A90" s="336">
        <v>86</v>
      </c>
      <c r="B90" s="341" t="s">
        <v>653</v>
      </c>
      <c r="C90" s="147" t="s">
        <v>28</v>
      </c>
      <c r="D90" s="341"/>
      <c r="E90" s="341"/>
      <c r="F90" s="341"/>
      <c r="G90" s="343">
        <v>3</v>
      </c>
      <c r="H90" s="344" t="s">
        <v>654</v>
      </c>
      <c r="I90" s="345">
        <v>900000</v>
      </c>
      <c r="J90" s="582"/>
      <c r="K90" s="155">
        <v>1</v>
      </c>
      <c r="L90" s="180" t="s">
        <v>513</v>
      </c>
      <c r="M90" s="389" t="s">
        <v>623</v>
      </c>
      <c r="N90" s="180" t="s">
        <v>239</v>
      </c>
    </row>
    <row r="91" spans="1:14" ht="31.5" x14ac:dyDescent="0.25">
      <c r="A91" s="336">
        <v>87</v>
      </c>
      <c r="B91" s="341" t="s">
        <v>655</v>
      </c>
      <c r="C91" s="147" t="s">
        <v>28</v>
      </c>
      <c r="D91" s="341"/>
      <c r="E91" s="341"/>
      <c r="F91" s="341"/>
      <c r="G91" s="343">
        <v>3</v>
      </c>
      <c r="H91" s="344" t="s">
        <v>537</v>
      </c>
      <c r="I91" s="345">
        <v>900000</v>
      </c>
      <c r="J91" s="582"/>
      <c r="K91" s="155">
        <v>1</v>
      </c>
      <c r="L91" s="180" t="s">
        <v>513</v>
      </c>
      <c r="M91" s="180" t="s">
        <v>513</v>
      </c>
      <c r="N91" s="180" t="s">
        <v>239</v>
      </c>
    </row>
    <row r="92" spans="1:14" ht="31.5" x14ac:dyDescent="0.25">
      <c r="A92" s="336">
        <v>88</v>
      </c>
      <c r="B92" s="341" t="s">
        <v>656</v>
      </c>
      <c r="C92" s="147" t="s">
        <v>28</v>
      </c>
      <c r="D92" s="341"/>
      <c r="E92" s="341"/>
      <c r="F92" s="341"/>
      <c r="G92" s="343">
        <v>3</v>
      </c>
      <c r="H92" s="344" t="s">
        <v>657</v>
      </c>
      <c r="I92" s="345">
        <v>900000</v>
      </c>
      <c r="J92" s="582"/>
      <c r="K92" s="155">
        <v>1</v>
      </c>
      <c r="L92" s="180" t="s">
        <v>513</v>
      </c>
      <c r="M92" s="390" t="s">
        <v>658</v>
      </c>
      <c r="N92" s="180" t="s">
        <v>239</v>
      </c>
    </row>
    <row r="93" spans="1:14" ht="31.5" x14ac:dyDescent="0.25">
      <c r="A93" s="336">
        <v>89</v>
      </c>
      <c r="B93" s="341" t="s">
        <v>659</v>
      </c>
      <c r="C93" s="147" t="s">
        <v>28</v>
      </c>
      <c r="D93" s="341"/>
      <c r="E93" s="341"/>
      <c r="F93" s="341"/>
      <c r="G93" s="343">
        <v>3</v>
      </c>
      <c r="H93" s="344" t="s">
        <v>558</v>
      </c>
      <c r="I93" s="345">
        <v>900000</v>
      </c>
      <c r="J93" s="582"/>
      <c r="K93" s="155">
        <v>1</v>
      </c>
      <c r="L93" s="180" t="s">
        <v>513</v>
      </c>
      <c r="M93" s="391" t="s">
        <v>660</v>
      </c>
      <c r="N93" s="180" t="s">
        <v>239</v>
      </c>
    </row>
    <row r="94" spans="1:14" ht="31.5" x14ac:dyDescent="0.25">
      <c r="A94" s="336">
        <v>90</v>
      </c>
      <c r="B94" s="341" t="s">
        <v>661</v>
      </c>
      <c r="C94" s="147" t="s">
        <v>28</v>
      </c>
      <c r="D94" s="341"/>
      <c r="E94" s="341"/>
      <c r="F94" s="341"/>
      <c r="G94" s="343">
        <v>3</v>
      </c>
      <c r="H94" s="344" t="s">
        <v>555</v>
      </c>
      <c r="I94" s="345">
        <v>900000</v>
      </c>
      <c r="J94" s="582"/>
      <c r="K94" s="155">
        <v>1</v>
      </c>
      <c r="L94" s="180" t="s">
        <v>513</v>
      </c>
      <c r="M94" s="392" t="s">
        <v>662</v>
      </c>
      <c r="N94" s="180" t="s">
        <v>239</v>
      </c>
    </row>
    <row r="95" spans="1:14" ht="31.5" x14ac:dyDescent="0.25">
      <c r="A95" s="336">
        <v>91</v>
      </c>
      <c r="B95" s="341" t="s">
        <v>663</v>
      </c>
      <c r="C95" s="147" t="s">
        <v>28</v>
      </c>
      <c r="D95" s="341"/>
      <c r="E95" s="341"/>
      <c r="F95" s="341"/>
      <c r="G95" s="343">
        <v>3</v>
      </c>
      <c r="H95" s="344" t="s">
        <v>664</v>
      </c>
      <c r="I95" s="345">
        <v>900000</v>
      </c>
      <c r="J95" s="582"/>
      <c r="K95" s="155">
        <v>1</v>
      </c>
      <c r="L95" s="180" t="s">
        <v>513</v>
      </c>
      <c r="M95" s="393" t="s">
        <v>665</v>
      </c>
      <c r="N95" s="180" t="s">
        <v>239</v>
      </c>
    </row>
    <row r="96" spans="1:14" ht="31.5" x14ac:dyDescent="0.25">
      <c r="A96" s="336">
        <v>92</v>
      </c>
      <c r="B96" s="341" t="s">
        <v>666</v>
      </c>
      <c r="C96" s="147" t="s">
        <v>28</v>
      </c>
      <c r="D96" s="341"/>
      <c r="E96" s="341"/>
      <c r="F96" s="341"/>
      <c r="G96" s="343">
        <v>3</v>
      </c>
      <c r="H96" s="344" t="s">
        <v>667</v>
      </c>
      <c r="I96" s="345">
        <v>900000</v>
      </c>
      <c r="J96" s="582"/>
      <c r="K96" s="155">
        <v>1</v>
      </c>
      <c r="L96" s="180" t="s">
        <v>513</v>
      </c>
      <c r="M96" s="394" t="s">
        <v>668</v>
      </c>
      <c r="N96" s="180" t="s">
        <v>239</v>
      </c>
    </row>
    <row r="97" spans="1:14" ht="31.5" x14ac:dyDescent="0.25">
      <c r="A97" s="336">
        <v>93</v>
      </c>
      <c r="B97" s="341" t="s">
        <v>669</v>
      </c>
      <c r="C97" s="147" t="s">
        <v>28</v>
      </c>
      <c r="D97" s="341"/>
      <c r="E97" s="341"/>
      <c r="F97" s="341"/>
      <c r="G97" s="343">
        <v>3</v>
      </c>
      <c r="H97" s="344" t="s">
        <v>670</v>
      </c>
      <c r="I97" s="345">
        <v>900000</v>
      </c>
      <c r="J97" s="582"/>
      <c r="K97" s="155">
        <v>1</v>
      </c>
      <c r="L97" s="180" t="s">
        <v>513</v>
      </c>
      <c r="M97" s="395" t="s">
        <v>671</v>
      </c>
      <c r="N97" s="180" t="s">
        <v>239</v>
      </c>
    </row>
    <row r="98" spans="1:14" ht="31.5" x14ac:dyDescent="0.25">
      <c r="A98" s="336">
        <v>94</v>
      </c>
      <c r="B98" s="341" t="s">
        <v>672</v>
      </c>
      <c r="C98" s="147" t="s">
        <v>28</v>
      </c>
      <c r="D98" s="341"/>
      <c r="E98" s="341"/>
      <c r="F98" s="341"/>
      <c r="G98" s="343">
        <v>3</v>
      </c>
      <c r="H98" s="344" t="s">
        <v>673</v>
      </c>
      <c r="I98" s="345">
        <v>900000</v>
      </c>
      <c r="J98" s="582"/>
      <c r="K98" s="155">
        <v>1</v>
      </c>
      <c r="L98" s="180" t="s">
        <v>513</v>
      </c>
      <c r="M98" s="180" t="s">
        <v>513</v>
      </c>
      <c r="N98" s="180" t="s">
        <v>239</v>
      </c>
    </row>
    <row r="99" spans="1:14" ht="31.5" x14ac:dyDescent="0.25">
      <c r="A99" s="336">
        <v>95</v>
      </c>
      <c r="B99" s="341" t="s">
        <v>674</v>
      </c>
      <c r="C99" s="147" t="s">
        <v>28</v>
      </c>
      <c r="D99" s="341"/>
      <c r="E99" s="341"/>
      <c r="F99" s="341"/>
      <c r="G99" s="343">
        <v>3</v>
      </c>
      <c r="H99" s="344" t="s">
        <v>675</v>
      </c>
      <c r="I99" s="345">
        <v>900000</v>
      </c>
      <c r="J99" s="582"/>
      <c r="K99" s="155">
        <v>1</v>
      </c>
      <c r="L99" s="180" t="s">
        <v>513</v>
      </c>
      <c r="M99" s="396" t="s">
        <v>662</v>
      </c>
      <c r="N99" s="180" t="s">
        <v>239</v>
      </c>
    </row>
    <row r="100" spans="1:14" ht="31.5" x14ac:dyDescent="0.25">
      <c r="A100" s="336">
        <v>96</v>
      </c>
      <c r="B100" s="341" t="s">
        <v>676</v>
      </c>
      <c r="C100" s="147" t="s">
        <v>28</v>
      </c>
      <c r="D100" s="341"/>
      <c r="E100" s="341"/>
      <c r="F100" s="341"/>
      <c r="G100" s="343">
        <v>3</v>
      </c>
      <c r="H100" s="344" t="s">
        <v>677</v>
      </c>
      <c r="I100" s="345">
        <v>900000</v>
      </c>
      <c r="J100" s="582"/>
      <c r="K100" s="155">
        <v>1</v>
      </c>
      <c r="L100" s="180" t="s">
        <v>513</v>
      </c>
      <c r="M100" s="396" t="s">
        <v>662</v>
      </c>
      <c r="N100" s="180" t="s">
        <v>239</v>
      </c>
    </row>
    <row r="101" spans="1:14" ht="31.5" x14ac:dyDescent="0.25">
      <c r="A101" s="336">
        <v>97</v>
      </c>
      <c r="B101" s="341" t="s">
        <v>678</v>
      </c>
      <c r="C101" s="147" t="s">
        <v>28</v>
      </c>
      <c r="D101" s="341"/>
      <c r="E101" s="341"/>
      <c r="F101" s="341"/>
      <c r="G101" s="343">
        <v>3</v>
      </c>
      <c r="H101" s="344" t="s">
        <v>679</v>
      </c>
      <c r="I101" s="345">
        <v>900000</v>
      </c>
      <c r="J101" s="582"/>
      <c r="K101" s="155">
        <v>1</v>
      </c>
      <c r="L101" s="180" t="s">
        <v>513</v>
      </c>
      <c r="M101" s="396" t="s">
        <v>662</v>
      </c>
      <c r="N101" s="180" t="s">
        <v>239</v>
      </c>
    </row>
    <row r="102" spans="1:14" ht="31.5" x14ac:dyDescent="0.25">
      <c r="A102" s="336">
        <v>98</v>
      </c>
      <c r="B102" s="341" t="s">
        <v>680</v>
      </c>
      <c r="C102" s="147" t="s">
        <v>28</v>
      </c>
      <c r="D102" s="341"/>
      <c r="E102" s="341"/>
      <c r="F102" s="341"/>
      <c r="G102" s="343">
        <v>3</v>
      </c>
      <c r="H102" s="344" t="s">
        <v>681</v>
      </c>
      <c r="I102" s="345">
        <v>900000</v>
      </c>
      <c r="J102" s="582"/>
      <c r="K102" s="155">
        <v>1</v>
      </c>
      <c r="L102" s="180" t="s">
        <v>513</v>
      </c>
      <c r="M102" s="397" t="s">
        <v>609</v>
      </c>
      <c r="N102" s="180" t="s">
        <v>239</v>
      </c>
    </row>
    <row r="103" spans="1:14" ht="31.5" x14ac:dyDescent="0.25">
      <c r="A103" s="336">
        <v>99</v>
      </c>
      <c r="B103" s="341" t="s">
        <v>682</v>
      </c>
      <c r="C103" s="147" t="s">
        <v>28</v>
      </c>
      <c r="D103" s="341"/>
      <c r="E103" s="341"/>
      <c r="F103" s="341"/>
      <c r="G103" s="343">
        <v>3</v>
      </c>
      <c r="H103" s="344" t="s">
        <v>683</v>
      </c>
      <c r="I103" s="345">
        <v>900000</v>
      </c>
      <c r="J103" s="582"/>
      <c r="K103" s="155">
        <v>1</v>
      </c>
      <c r="L103" s="180" t="s">
        <v>513</v>
      </c>
      <c r="M103" s="398" t="s">
        <v>684</v>
      </c>
      <c r="N103" s="180" t="s">
        <v>239</v>
      </c>
    </row>
    <row r="104" spans="1:14" ht="47.25" x14ac:dyDescent="0.25">
      <c r="A104" s="336">
        <v>100</v>
      </c>
      <c r="B104" s="341" t="s">
        <v>685</v>
      </c>
      <c r="C104" s="147" t="s">
        <v>28</v>
      </c>
      <c r="D104" s="341"/>
      <c r="E104" s="341"/>
      <c r="F104" s="341"/>
      <c r="G104" s="343">
        <v>3</v>
      </c>
      <c r="H104" s="344" t="s">
        <v>675</v>
      </c>
      <c r="I104" s="345">
        <v>900000</v>
      </c>
      <c r="J104" s="582"/>
      <c r="K104" s="155">
        <v>1</v>
      </c>
      <c r="L104" s="180" t="s">
        <v>513</v>
      </c>
      <c r="M104" s="399" t="s">
        <v>577</v>
      </c>
      <c r="N104" s="180" t="s">
        <v>239</v>
      </c>
    </row>
    <row r="105" spans="1:14" ht="31.5" x14ac:dyDescent="0.25">
      <c r="A105" s="336">
        <v>101</v>
      </c>
      <c r="B105" s="341" t="s">
        <v>686</v>
      </c>
      <c r="C105" s="147" t="s">
        <v>28</v>
      </c>
      <c r="D105" s="341"/>
      <c r="E105" s="341"/>
      <c r="F105" s="341"/>
      <c r="G105" s="343">
        <v>3</v>
      </c>
      <c r="H105" s="344" t="s">
        <v>687</v>
      </c>
      <c r="I105" s="345">
        <v>900000</v>
      </c>
      <c r="J105" s="582"/>
      <c r="K105" s="155">
        <v>1</v>
      </c>
      <c r="L105" s="180" t="s">
        <v>513</v>
      </c>
      <c r="M105" s="400" t="s">
        <v>688</v>
      </c>
      <c r="N105" s="180" t="s">
        <v>239</v>
      </c>
    </row>
    <row r="106" spans="1:14" ht="31.5" x14ac:dyDescent="0.25">
      <c r="A106" s="336">
        <v>102</v>
      </c>
      <c r="B106" s="341" t="s">
        <v>689</v>
      </c>
      <c r="C106" s="147" t="s">
        <v>28</v>
      </c>
      <c r="D106" s="341"/>
      <c r="E106" s="341"/>
      <c r="F106" s="341"/>
      <c r="G106" s="343">
        <v>3</v>
      </c>
      <c r="H106" s="344" t="s">
        <v>675</v>
      </c>
      <c r="I106" s="345">
        <v>900000</v>
      </c>
      <c r="J106" s="582"/>
      <c r="K106" s="155">
        <v>1</v>
      </c>
      <c r="L106" s="180" t="s">
        <v>513</v>
      </c>
      <c r="M106" s="401" t="s">
        <v>690</v>
      </c>
      <c r="N106" s="180" t="s">
        <v>239</v>
      </c>
    </row>
    <row r="107" spans="1:14" ht="31.5" x14ac:dyDescent="0.25">
      <c r="A107" s="1041">
        <v>103</v>
      </c>
      <c r="B107" s="1044" t="s">
        <v>691</v>
      </c>
      <c r="C107" s="147" t="s">
        <v>28</v>
      </c>
      <c r="D107" s="402"/>
      <c r="E107" s="402"/>
      <c r="F107" s="402"/>
      <c r="G107" s="1044">
        <v>3</v>
      </c>
      <c r="H107" s="1044">
        <v>185.5</v>
      </c>
      <c r="I107" s="1050">
        <v>9900000</v>
      </c>
      <c r="J107" s="583"/>
      <c r="K107" s="155">
        <v>1</v>
      </c>
      <c r="L107" s="1038" t="s">
        <v>513</v>
      </c>
      <c r="M107" s="403" t="s">
        <v>692</v>
      </c>
      <c r="N107" s="1038" t="s">
        <v>239</v>
      </c>
    </row>
    <row r="108" spans="1:14" x14ac:dyDescent="0.25">
      <c r="A108" s="1042"/>
      <c r="B108" s="1045"/>
      <c r="C108" s="147" t="s">
        <v>28</v>
      </c>
      <c r="D108" s="404"/>
      <c r="E108" s="404"/>
      <c r="F108" s="404"/>
      <c r="G108" s="1045"/>
      <c r="H108" s="1045"/>
      <c r="I108" s="1051"/>
      <c r="J108" s="584"/>
      <c r="K108" s="155">
        <v>1</v>
      </c>
      <c r="L108" s="1039"/>
      <c r="M108" s="406" t="s">
        <v>688</v>
      </c>
      <c r="N108" s="1039"/>
    </row>
    <row r="109" spans="1:14" ht="6" customHeight="1" x14ac:dyDescent="0.25">
      <c r="A109" s="1042"/>
      <c r="B109" s="1045"/>
      <c r="C109" s="147" t="s">
        <v>28</v>
      </c>
      <c r="D109" s="404"/>
      <c r="E109" s="404"/>
      <c r="F109" s="404"/>
      <c r="G109" s="1045"/>
      <c r="H109" s="1045"/>
      <c r="I109" s="1051"/>
      <c r="J109" s="584"/>
      <c r="K109" s="155">
        <v>1</v>
      </c>
      <c r="L109" s="1039"/>
      <c r="M109" s="407" t="s">
        <v>668</v>
      </c>
      <c r="N109" s="1039"/>
    </row>
    <row r="110" spans="1:14" ht="15.75" customHeight="1" x14ac:dyDescent="0.25">
      <c r="A110" s="1042"/>
      <c r="B110" s="1045"/>
      <c r="C110" s="147" t="s">
        <v>28</v>
      </c>
      <c r="D110" s="404"/>
      <c r="E110" s="404"/>
      <c r="F110" s="404"/>
      <c r="G110" s="1045"/>
      <c r="H110" s="1045"/>
      <c r="I110" s="1051"/>
      <c r="J110" s="584"/>
      <c r="K110" s="155">
        <v>1</v>
      </c>
      <c r="L110" s="1039"/>
      <c r="M110" s="180" t="s">
        <v>513</v>
      </c>
      <c r="N110" s="1039"/>
    </row>
    <row r="111" spans="1:14" ht="47.25" customHeight="1" x14ac:dyDescent="0.25">
      <c r="A111" s="1042"/>
      <c r="B111" s="1045"/>
      <c r="C111" s="147" t="s">
        <v>28</v>
      </c>
      <c r="D111" s="404"/>
      <c r="E111" s="404"/>
      <c r="F111" s="404"/>
      <c r="G111" s="1045"/>
      <c r="H111" s="1045"/>
      <c r="I111" s="1051"/>
      <c r="J111" s="584"/>
      <c r="K111" s="155">
        <v>1</v>
      </c>
      <c r="L111" s="1039"/>
      <c r="M111" s="408" t="s">
        <v>693</v>
      </c>
      <c r="N111" s="1039"/>
    </row>
    <row r="112" spans="1:14" ht="8.25" customHeight="1" x14ac:dyDescent="0.25">
      <c r="A112" s="1042"/>
      <c r="B112" s="1045"/>
      <c r="C112" s="147" t="s">
        <v>28</v>
      </c>
      <c r="D112" s="404"/>
      <c r="E112" s="404"/>
      <c r="F112" s="404"/>
      <c r="G112" s="1045"/>
      <c r="H112" s="1045"/>
      <c r="I112" s="1051"/>
      <c r="J112" s="584"/>
      <c r="K112" s="155">
        <v>1</v>
      </c>
      <c r="L112" s="1039"/>
      <c r="M112" s="180" t="s">
        <v>513</v>
      </c>
      <c r="N112" s="1039"/>
    </row>
    <row r="113" spans="1:14" ht="15.75" customHeight="1" x14ac:dyDescent="0.25">
      <c r="A113" s="1042"/>
      <c r="B113" s="1045"/>
      <c r="C113" s="147" t="s">
        <v>28</v>
      </c>
      <c r="D113" s="404"/>
      <c r="E113" s="404"/>
      <c r="F113" s="404"/>
      <c r="G113" s="1045"/>
      <c r="H113" s="1045"/>
      <c r="I113" s="1051"/>
      <c r="J113" s="584"/>
      <c r="K113" s="155">
        <v>1</v>
      </c>
      <c r="L113" s="1039"/>
      <c r="M113" s="180" t="s">
        <v>513</v>
      </c>
      <c r="N113" s="1039"/>
    </row>
    <row r="114" spans="1:14" ht="15.75" customHeight="1" x14ac:dyDescent="0.25">
      <c r="A114" s="1042"/>
      <c r="B114" s="1045"/>
      <c r="C114" s="147" t="s">
        <v>28</v>
      </c>
      <c r="D114" s="404"/>
      <c r="E114" s="404"/>
      <c r="F114" s="404"/>
      <c r="G114" s="1045"/>
      <c r="H114" s="1045"/>
      <c r="I114" s="1051"/>
      <c r="J114" s="584"/>
      <c r="K114" s="155">
        <v>1</v>
      </c>
      <c r="L114" s="1039"/>
      <c r="M114" s="180" t="s">
        <v>513</v>
      </c>
      <c r="N114" s="1039"/>
    </row>
    <row r="115" spans="1:14" ht="47.25" customHeight="1" x14ac:dyDescent="0.25">
      <c r="A115" s="1042"/>
      <c r="B115" s="1045"/>
      <c r="C115" s="147" t="s">
        <v>28</v>
      </c>
      <c r="D115" s="404"/>
      <c r="E115" s="404"/>
      <c r="F115" s="404"/>
      <c r="G115" s="1045"/>
      <c r="H115" s="1045"/>
      <c r="I115" s="1051"/>
      <c r="J115" s="584"/>
      <c r="K115" s="155">
        <v>1</v>
      </c>
      <c r="L115" s="1039"/>
      <c r="M115" s="409" t="s">
        <v>694</v>
      </c>
      <c r="N115" s="1039"/>
    </row>
    <row r="116" spans="1:14" ht="47.25" customHeight="1" x14ac:dyDescent="0.25">
      <c r="A116" s="1042"/>
      <c r="B116" s="1045"/>
      <c r="C116" s="147" t="s">
        <v>28</v>
      </c>
      <c r="D116" s="404"/>
      <c r="E116" s="404"/>
      <c r="F116" s="404"/>
      <c r="G116" s="1045"/>
      <c r="H116" s="1045"/>
      <c r="I116" s="1051"/>
      <c r="J116" s="584"/>
      <c r="K116" s="155">
        <v>1</v>
      </c>
      <c r="L116" s="1039"/>
      <c r="M116" s="410" t="s">
        <v>693</v>
      </c>
      <c r="N116" s="1039"/>
    </row>
    <row r="117" spans="1:14" ht="15.75" customHeight="1" x14ac:dyDescent="0.25">
      <c r="A117" s="1043"/>
      <c r="B117" s="1046"/>
      <c r="C117" s="147" t="s">
        <v>28</v>
      </c>
      <c r="D117" s="411"/>
      <c r="E117" s="411"/>
      <c r="F117" s="411"/>
      <c r="G117" s="1046"/>
      <c r="H117" s="1046"/>
      <c r="I117" s="1052"/>
      <c r="J117" s="585"/>
      <c r="K117" s="155">
        <v>1</v>
      </c>
      <c r="L117" s="1040"/>
      <c r="M117" s="180" t="s">
        <v>513</v>
      </c>
      <c r="N117" s="1040"/>
    </row>
    <row r="118" spans="1:14" ht="31.5" x14ac:dyDescent="0.25">
      <c r="A118" s="336">
        <v>104</v>
      </c>
      <c r="B118" s="341" t="s">
        <v>695</v>
      </c>
      <c r="C118" s="147" t="s">
        <v>28</v>
      </c>
      <c r="D118" s="341"/>
      <c r="E118" s="341"/>
      <c r="F118" s="341"/>
      <c r="G118" s="343">
        <v>3</v>
      </c>
      <c r="H118" s="413" t="s">
        <v>521</v>
      </c>
      <c r="I118" s="345">
        <v>900000</v>
      </c>
      <c r="J118" s="582"/>
      <c r="K118" s="155">
        <v>1</v>
      </c>
      <c r="L118" s="180" t="s">
        <v>513</v>
      </c>
      <c r="M118" s="414" t="s">
        <v>696</v>
      </c>
      <c r="N118" s="180" t="s">
        <v>239</v>
      </c>
    </row>
    <row r="119" spans="1:14" ht="31.5" x14ac:dyDescent="0.25">
      <c r="A119" s="336">
        <v>105</v>
      </c>
      <c r="B119" s="341" t="s">
        <v>697</v>
      </c>
      <c r="C119" s="331" t="s">
        <v>30</v>
      </c>
      <c r="D119" s="341"/>
      <c r="E119" s="341" t="s">
        <v>49</v>
      </c>
      <c r="F119" s="341" t="s">
        <v>698</v>
      </c>
      <c r="G119" s="343">
        <v>3</v>
      </c>
      <c r="H119" s="413">
        <v>14.9</v>
      </c>
      <c r="I119" s="345">
        <v>900000</v>
      </c>
      <c r="J119" s="582"/>
      <c r="K119" s="155">
        <v>1</v>
      </c>
      <c r="L119" s="180" t="s">
        <v>513</v>
      </c>
      <c r="M119" s="415" t="s">
        <v>699</v>
      </c>
      <c r="N119" s="180" t="s">
        <v>239</v>
      </c>
    </row>
    <row r="120" spans="1:14" ht="47.25" x14ac:dyDescent="0.25">
      <c r="A120" s="336">
        <v>106</v>
      </c>
      <c r="B120" s="416" t="s">
        <v>700</v>
      </c>
      <c r="C120" s="147" t="s">
        <v>28</v>
      </c>
      <c r="D120" s="416"/>
      <c r="E120" s="416"/>
      <c r="F120" s="416"/>
      <c r="G120" s="343">
        <v>3</v>
      </c>
      <c r="H120" s="413">
        <v>13.4</v>
      </c>
      <c r="I120" s="345">
        <v>900000</v>
      </c>
      <c r="J120" s="582"/>
      <c r="K120" s="155">
        <v>1</v>
      </c>
      <c r="L120" s="180" t="s">
        <v>513</v>
      </c>
      <c r="M120" s="417" t="s">
        <v>701</v>
      </c>
      <c r="N120" s="180" t="s">
        <v>239</v>
      </c>
    </row>
    <row r="121" spans="1:14" ht="63" x14ac:dyDescent="0.25">
      <c r="A121" s="336">
        <v>107</v>
      </c>
      <c r="B121" s="416" t="s">
        <v>702</v>
      </c>
      <c r="C121" s="147" t="s">
        <v>28</v>
      </c>
      <c r="D121" s="416"/>
      <c r="E121" s="416"/>
      <c r="F121" s="416"/>
      <c r="G121" s="343">
        <v>3</v>
      </c>
      <c r="H121" s="413">
        <v>14.6</v>
      </c>
      <c r="I121" s="345">
        <v>900000</v>
      </c>
      <c r="J121" s="582"/>
      <c r="K121" s="155">
        <v>1</v>
      </c>
      <c r="L121" s="180" t="s">
        <v>513</v>
      </c>
      <c r="M121" s="418" t="s">
        <v>703</v>
      </c>
      <c r="N121" s="180" t="s">
        <v>239</v>
      </c>
    </row>
    <row r="122" spans="1:14" ht="47.25" x14ac:dyDescent="0.25">
      <c r="A122" s="1041">
        <v>108</v>
      </c>
      <c r="B122" s="1044" t="s">
        <v>704</v>
      </c>
      <c r="C122" s="1047" t="s">
        <v>28</v>
      </c>
      <c r="D122" s="402"/>
      <c r="E122" s="402"/>
      <c r="F122" s="402"/>
      <c r="G122" s="1044">
        <v>3</v>
      </c>
      <c r="H122" s="1044">
        <v>50.3</v>
      </c>
      <c r="I122" s="1050">
        <v>2700000</v>
      </c>
      <c r="J122" s="583"/>
      <c r="K122" s="155">
        <v>1</v>
      </c>
      <c r="L122" s="1038" t="s">
        <v>513</v>
      </c>
      <c r="M122" s="419" t="s">
        <v>705</v>
      </c>
      <c r="N122" s="1038" t="s">
        <v>239</v>
      </c>
    </row>
    <row r="123" spans="1:14" ht="44.25" hidden="1" customHeight="1" x14ac:dyDescent="0.25">
      <c r="A123" s="1042"/>
      <c r="B123" s="1045"/>
      <c r="C123" s="1048"/>
      <c r="D123" s="404"/>
      <c r="E123" s="404"/>
      <c r="F123" s="404"/>
      <c r="G123" s="1045"/>
      <c r="H123" s="1045"/>
      <c r="I123" s="1051"/>
      <c r="J123" s="405"/>
      <c r="K123" s="155">
        <v>1</v>
      </c>
      <c r="L123" s="1039"/>
      <c r="M123" s="180" t="s">
        <v>513</v>
      </c>
      <c r="N123" s="1039"/>
    </row>
    <row r="124" spans="1:14" ht="33" hidden="1" customHeight="1" x14ac:dyDescent="0.25">
      <c r="A124" s="1043"/>
      <c r="B124" s="1046"/>
      <c r="C124" s="1049"/>
      <c r="D124" s="411"/>
      <c r="E124" s="411"/>
      <c r="F124" s="411"/>
      <c r="G124" s="1046"/>
      <c r="H124" s="1046"/>
      <c r="I124" s="1052"/>
      <c r="J124" s="412"/>
      <c r="K124" s="155">
        <v>1</v>
      </c>
      <c r="L124" s="1040"/>
      <c r="M124" s="420" t="s">
        <v>705</v>
      </c>
      <c r="N124" s="1040"/>
    </row>
    <row r="125" spans="1:14" ht="31.5" x14ac:dyDescent="0.25">
      <c r="A125" s="336">
        <v>109</v>
      </c>
      <c r="B125" s="343" t="s">
        <v>706</v>
      </c>
      <c r="C125" s="147" t="s">
        <v>28</v>
      </c>
      <c r="D125" s="343"/>
      <c r="E125" s="343"/>
      <c r="F125" s="343"/>
      <c r="G125" s="343">
        <v>3</v>
      </c>
      <c r="H125" s="421">
        <v>13.6</v>
      </c>
      <c r="I125" s="345">
        <v>900000</v>
      </c>
      <c r="J125" s="583"/>
      <c r="K125" s="155">
        <v>1</v>
      </c>
      <c r="L125" s="422" t="s">
        <v>513</v>
      </c>
      <c r="M125" s="423" t="s">
        <v>707</v>
      </c>
      <c r="N125" s="180" t="s">
        <v>239</v>
      </c>
    </row>
    <row r="126" spans="1:14" ht="31.5" x14ac:dyDescent="0.25">
      <c r="A126" s="336">
        <v>110</v>
      </c>
      <c r="B126" s="343" t="s">
        <v>708</v>
      </c>
      <c r="C126" s="147" t="s">
        <v>28</v>
      </c>
      <c r="D126" s="343"/>
      <c r="E126" s="341"/>
      <c r="F126" s="343"/>
      <c r="G126" s="343">
        <v>3</v>
      </c>
      <c r="H126" s="421">
        <v>13.6</v>
      </c>
      <c r="I126" s="345">
        <v>900000</v>
      </c>
      <c r="J126" s="582"/>
      <c r="K126" s="155">
        <v>1</v>
      </c>
      <c r="L126" s="180" t="s">
        <v>513</v>
      </c>
      <c r="M126" s="423" t="s">
        <v>707</v>
      </c>
      <c r="N126" s="180" t="s">
        <v>239</v>
      </c>
    </row>
    <row r="127" spans="1:14" ht="47.25" x14ac:dyDescent="0.25">
      <c r="A127" s="336">
        <v>111</v>
      </c>
      <c r="B127" s="343" t="s">
        <v>709</v>
      </c>
      <c r="C127" s="147" t="s">
        <v>28</v>
      </c>
      <c r="D127" s="343"/>
      <c r="E127" s="343"/>
      <c r="F127" s="343"/>
      <c r="G127" s="343">
        <v>3</v>
      </c>
      <c r="H127" s="421">
        <v>15</v>
      </c>
      <c r="I127" s="345">
        <v>900000</v>
      </c>
      <c r="J127" s="582"/>
      <c r="K127" s="155">
        <v>1</v>
      </c>
      <c r="L127" s="180" t="s">
        <v>513</v>
      </c>
      <c r="M127" s="424" t="s">
        <v>701</v>
      </c>
      <c r="N127" s="180" t="s">
        <v>239</v>
      </c>
    </row>
    <row r="128" spans="1:14" ht="47.25" x14ac:dyDescent="0.25">
      <c r="A128" s="336">
        <v>112</v>
      </c>
      <c r="B128" s="343" t="s">
        <v>710</v>
      </c>
      <c r="C128" s="147" t="s">
        <v>28</v>
      </c>
      <c r="D128" s="343"/>
      <c r="E128" s="343"/>
      <c r="F128" s="343"/>
      <c r="G128" s="343">
        <v>3</v>
      </c>
      <c r="H128" s="421">
        <v>13.6</v>
      </c>
      <c r="I128" s="345">
        <v>900000</v>
      </c>
      <c r="J128" s="582"/>
      <c r="K128" s="155">
        <v>1</v>
      </c>
      <c r="L128" s="180" t="s">
        <v>513</v>
      </c>
      <c r="M128" s="424" t="s">
        <v>701</v>
      </c>
      <c r="N128" s="180" t="s">
        <v>239</v>
      </c>
    </row>
    <row r="129" spans="1:14" ht="47.25" x14ac:dyDescent="0.25">
      <c r="A129" s="336">
        <v>113</v>
      </c>
      <c r="B129" s="343" t="s">
        <v>711</v>
      </c>
      <c r="C129" s="147" t="s">
        <v>28</v>
      </c>
      <c r="D129" s="343"/>
      <c r="E129" s="343"/>
      <c r="F129" s="343"/>
      <c r="G129" s="343">
        <v>3</v>
      </c>
      <c r="H129" s="421">
        <v>14.8</v>
      </c>
      <c r="I129" s="345">
        <v>900000</v>
      </c>
      <c r="J129" s="582"/>
      <c r="K129" s="155">
        <v>1</v>
      </c>
      <c r="L129" s="180" t="s">
        <v>513</v>
      </c>
      <c r="M129" s="425" t="s">
        <v>712</v>
      </c>
      <c r="N129" s="180" t="s">
        <v>239</v>
      </c>
    </row>
    <row r="130" spans="1:14" ht="47.25" x14ac:dyDescent="0.25">
      <c r="A130" s="336">
        <v>114</v>
      </c>
      <c r="B130" s="343" t="s">
        <v>713</v>
      </c>
      <c r="C130" s="147" t="s">
        <v>28</v>
      </c>
      <c r="D130" s="343"/>
      <c r="E130" s="343"/>
      <c r="F130" s="343"/>
      <c r="G130" s="343">
        <v>3</v>
      </c>
      <c r="H130" s="421">
        <v>15.1</v>
      </c>
      <c r="I130" s="345">
        <v>900000</v>
      </c>
      <c r="J130" s="582"/>
      <c r="K130" s="155">
        <v>1</v>
      </c>
      <c r="L130" s="180" t="s">
        <v>513</v>
      </c>
      <c r="M130" s="426" t="s">
        <v>701</v>
      </c>
      <c r="N130" s="180" t="s">
        <v>239</v>
      </c>
    </row>
    <row r="131" spans="1:14" ht="47.25" x14ac:dyDescent="0.25">
      <c r="A131" s="336">
        <v>115</v>
      </c>
      <c r="B131" s="343" t="s">
        <v>714</v>
      </c>
      <c r="C131" s="147" t="s">
        <v>28</v>
      </c>
      <c r="D131" s="343"/>
      <c r="E131" s="343"/>
      <c r="F131" s="343"/>
      <c r="G131" s="343">
        <v>3</v>
      </c>
      <c r="H131" s="421">
        <v>13.6</v>
      </c>
      <c r="I131" s="345">
        <v>900000</v>
      </c>
      <c r="J131" s="582"/>
      <c r="K131" s="155">
        <v>1</v>
      </c>
      <c r="L131" s="180" t="s">
        <v>513</v>
      </c>
      <c r="M131" s="427" t="s">
        <v>701</v>
      </c>
      <c r="N131" s="180" t="s">
        <v>239</v>
      </c>
    </row>
    <row r="132" spans="1:14" ht="63" x14ac:dyDescent="0.25">
      <c r="A132" s="336">
        <v>116</v>
      </c>
      <c r="B132" s="343" t="s">
        <v>715</v>
      </c>
      <c r="C132" s="147" t="s">
        <v>28</v>
      </c>
      <c r="D132" s="343"/>
      <c r="E132" s="343"/>
      <c r="F132" s="343"/>
      <c r="G132" s="343">
        <v>3</v>
      </c>
      <c r="H132" s="421">
        <v>15.3</v>
      </c>
      <c r="I132" s="345">
        <v>900000</v>
      </c>
      <c r="J132" s="582"/>
      <c r="K132" s="155">
        <v>1</v>
      </c>
      <c r="L132" s="180" t="s">
        <v>513</v>
      </c>
      <c r="M132" s="428" t="s">
        <v>716</v>
      </c>
      <c r="N132" s="180" t="s">
        <v>239</v>
      </c>
    </row>
    <row r="133" spans="1:14" ht="47.25" x14ac:dyDescent="0.25">
      <c r="A133" s="336">
        <v>117</v>
      </c>
      <c r="B133" s="429" t="s">
        <v>717</v>
      </c>
      <c r="C133" s="147" t="s">
        <v>28</v>
      </c>
      <c r="D133" s="429"/>
      <c r="E133" s="429"/>
      <c r="F133" s="429"/>
      <c r="G133" s="343">
        <v>3</v>
      </c>
      <c r="H133" s="421" t="s">
        <v>550</v>
      </c>
      <c r="I133" s="345">
        <v>900000</v>
      </c>
      <c r="J133" s="582"/>
      <c r="K133" s="155">
        <v>1</v>
      </c>
      <c r="L133" s="180" t="s">
        <v>513</v>
      </c>
      <c r="M133" s="430" t="s">
        <v>701</v>
      </c>
      <c r="N133" s="180" t="s">
        <v>239</v>
      </c>
    </row>
    <row r="134" spans="1:14" ht="31.5" x14ac:dyDescent="0.25">
      <c r="A134" s="336">
        <v>118</v>
      </c>
      <c r="B134" s="429" t="s">
        <v>718</v>
      </c>
      <c r="C134" s="147" t="s">
        <v>28</v>
      </c>
      <c r="D134" s="429"/>
      <c r="E134" s="429"/>
      <c r="F134" s="429"/>
      <c r="G134" s="343">
        <v>3</v>
      </c>
      <c r="H134" s="421" t="s">
        <v>593</v>
      </c>
      <c r="I134" s="345">
        <v>900000</v>
      </c>
      <c r="J134" s="582"/>
      <c r="K134" s="155">
        <v>1</v>
      </c>
      <c r="L134" s="180" t="s">
        <v>513</v>
      </c>
      <c r="M134" s="431" t="s">
        <v>623</v>
      </c>
      <c r="N134" s="180" t="s">
        <v>239</v>
      </c>
    </row>
    <row r="135" spans="1:14" ht="31.5" x14ac:dyDescent="0.25">
      <c r="A135" s="336">
        <v>119</v>
      </c>
      <c r="B135" s="429" t="s">
        <v>719</v>
      </c>
      <c r="C135" s="147" t="s">
        <v>28</v>
      </c>
      <c r="D135" s="429"/>
      <c r="E135" s="429"/>
      <c r="F135" s="429"/>
      <c r="G135" s="343">
        <v>3</v>
      </c>
      <c r="H135" s="421" t="s">
        <v>654</v>
      </c>
      <c r="I135" s="345">
        <v>900000</v>
      </c>
      <c r="J135" s="582"/>
      <c r="K135" s="155">
        <v>1</v>
      </c>
      <c r="L135" s="180" t="s">
        <v>513</v>
      </c>
      <c r="M135" s="432" t="s">
        <v>720</v>
      </c>
      <c r="N135" s="180" t="s">
        <v>239</v>
      </c>
    </row>
    <row r="136" spans="1:14" ht="31.5" x14ac:dyDescent="0.25">
      <c r="A136" s="336">
        <v>120</v>
      </c>
      <c r="B136" s="429" t="s">
        <v>721</v>
      </c>
      <c r="C136" s="147" t="s">
        <v>28</v>
      </c>
      <c r="D136" s="429"/>
      <c r="E136" s="429"/>
      <c r="F136" s="429"/>
      <c r="G136" s="343">
        <v>3</v>
      </c>
      <c r="H136" s="421" t="s">
        <v>584</v>
      </c>
      <c r="I136" s="345">
        <v>900000</v>
      </c>
      <c r="J136" s="582"/>
      <c r="K136" s="155">
        <v>1</v>
      </c>
      <c r="L136" s="180" t="s">
        <v>513</v>
      </c>
      <c r="M136" s="433" t="s">
        <v>533</v>
      </c>
      <c r="N136" s="180" t="s">
        <v>239</v>
      </c>
    </row>
    <row r="137" spans="1:14" ht="31.5" x14ac:dyDescent="0.25">
      <c r="A137" s="336">
        <v>121</v>
      </c>
      <c r="B137" s="429" t="s">
        <v>722</v>
      </c>
      <c r="C137" s="147" t="s">
        <v>28</v>
      </c>
      <c r="D137" s="429"/>
      <c r="E137" s="429"/>
      <c r="F137" s="429"/>
      <c r="G137" s="343">
        <v>3</v>
      </c>
      <c r="H137" s="421" t="s">
        <v>598</v>
      </c>
      <c r="I137" s="345">
        <v>900000</v>
      </c>
      <c r="J137" s="582"/>
      <c r="K137" s="155">
        <v>1</v>
      </c>
      <c r="L137" s="180" t="s">
        <v>513</v>
      </c>
      <c r="M137" s="434" t="s">
        <v>723</v>
      </c>
      <c r="N137" s="180" t="s">
        <v>239</v>
      </c>
    </row>
    <row r="138" spans="1:14" ht="31.5" x14ac:dyDescent="0.25">
      <c r="A138" s="336">
        <v>122</v>
      </c>
      <c r="B138" s="429" t="s">
        <v>724</v>
      </c>
      <c r="C138" s="147" t="s">
        <v>28</v>
      </c>
      <c r="D138" s="429"/>
      <c r="E138" s="429"/>
      <c r="F138" s="429"/>
      <c r="G138" s="343">
        <v>3</v>
      </c>
      <c r="H138" s="421" t="s">
        <v>725</v>
      </c>
      <c r="I138" s="345">
        <v>900000</v>
      </c>
      <c r="J138" s="582"/>
      <c r="K138" s="155">
        <v>1</v>
      </c>
      <c r="L138" s="180" t="s">
        <v>513</v>
      </c>
      <c r="M138" s="434" t="s">
        <v>723</v>
      </c>
      <c r="N138" s="180" t="s">
        <v>239</v>
      </c>
    </row>
    <row r="139" spans="1:14" ht="31.5" x14ac:dyDescent="0.25">
      <c r="A139" s="336">
        <v>123</v>
      </c>
      <c r="B139" s="429" t="s">
        <v>726</v>
      </c>
      <c r="C139" s="147" t="s">
        <v>28</v>
      </c>
      <c r="D139" s="429"/>
      <c r="E139" s="429"/>
      <c r="F139" s="429"/>
      <c r="G139" s="343">
        <v>3</v>
      </c>
      <c r="H139" s="421" t="s">
        <v>725</v>
      </c>
      <c r="I139" s="345">
        <v>900000</v>
      </c>
      <c r="J139" s="582"/>
      <c r="K139" s="155">
        <v>1</v>
      </c>
      <c r="L139" s="180" t="s">
        <v>513</v>
      </c>
      <c r="M139" s="435" t="s">
        <v>688</v>
      </c>
      <c r="N139" s="180" t="s">
        <v>239</v>
      </c>
    </row>
    <row r="140" spans="1:14" ht="31.5" x14ac:dyDescent="0.25">
      <c r="A140" s="336">
        <v>124</v>
      </c>
      <c r="B140" s="429" t="s">
        <v>727</v>
      </c>
      <c r="C140" s="147" t="s">
        <v>28</v>
      </c>
      <c r="D140" s="429"/>
      <c r="E140" s="429"/>
      <c r="F140" s="429"/>
      <c r="G140" s="343">
        <v>3</v>
      </c>
      <c r="H140" s="421" t="s">
        <v>574</v>
      </c>
      <c r="I140" s="345">
        <v>900000</v>
      </c>
      <c r="J140" s="582"/>
      <c r="K140" s="155">
        <v>1</v>
      </c>
      <c r="L140" s="180" t="s">
        <v>513</v>
      </c>
      <c r="M140" s="436" t="s">
        <v>688</v>
      </c>
      <c r="N140" s="180" t="s">
        <v>239</v>
      </c>
    </row>
    <row r="141" spans="1:14" ht="31.5" x14ac:dyDescent="0.25">
      <c r="A141" s="336">
        <v>125</v>
      </c>
      <c r="B141" s="429" t="s">
        <v>728</v>
      </c>
      <c r="C141" s="147" t="s">
        <v>28</v>
      </c>
      <c r="D141" s="429"/>
      <c r="E141" s="429"/>
      <c r="F141" s="429"/>
      <c r="G141" s="343">
        <v>3</v>
      </c>
      <c r="H141" s="421">
        <v>17.600000000000001</v>
      </c>
      <c r="I141" s="345">
        <v>900000</v>
      </c>
      <c r="J141" s="582"/>
      <c r="K141" s="155">
        <v>1</v>
      </c>
      <c r="L141" s="180" t="s">
        <v>513</v>
      </c>
      <c r="M141" s="437" t="s">
        <v>729</v>
      </c>
      <c r="N141" s="180" t="s">
        <v>239</v>
      </c>
    </row>
    <row r="142" spans="1:14" ht="47.25" x14ac:dyDescent="0.25">
      <c r="A142" s="336">
        <v>126</v>
      </c>
      <c r="B142" s="429" t="s">
        <v>730</v>
      </c>
      <c r="C142" s="147" t="s">
        <v>28</v>
      </c>
      <c r="D142" s="429"/>
      <c r="E142" s="429"/>
      <c r="F142" s="429"/>
      <c r="G142" s="343">
        <v>3</v>
      </c>
      <c r="H142" s="421" t="s">
        <v>731</v>
      </c>
      <c r="I142" s="345">
        <v>900000</v>
      </c>
      <c r="J142" s="582"/>
      <c r="K142" s="155">
        <v>1</v>
      </c>
      <c r="L142" s="180" t="s">
        <v>513</v>
      </c>
      <c r="M142" s="438" t="s">
        <v>701</v>
      </c>
      <c r="N142" s="180" t="s">
        <v>239</v>
      </c>
    </row>
    <row r="143" spans="1:14" ht="14.25" hidden="1" customHeight="1" x14ac:dyDescent="0.25">
      <c r="A143" s="1025" t="s">
        <v>383</v>
      </c>
      <c r="B143" s="1026"/>
      <c r="C143" s="1026"/>
      <c r="D143" s="1026"/>
      <c r="E143" s="1026"/>
      <c r="F143" s="1026"/>
      <c r="G143" s="1027"/>
      <c r="H143" s="346">
        <f>SUM(H61:H142)</f>
        <v>452.20000000000022</v>
      </c>
      <c r="I143" s="369">
        <f>SUM(I61:I142)</f>
        <v>73800000</v>
      </c>
      <c r="J143" s="370"/>
      <c r="K143" s="370"/>
      <c r="L143" s="1028"/>
      <c r="M143" s="1029"/>
      <c r="N143" s="1030"/>
    </row>
    <row r="144" spans="1:14" ht="17.25" hidden="1" customHeight="1" x14ac:dyDescent="0.25">
      <c r="A144" s="1036" t="s">
        <v>423</v>
      </c>
      <c r="B144" s="1036"/>
      <c r="C144" s="1036"/>
      <c r="D144" s="1036"/>
      <c r="E144" s="1036"/>
      <c r="F144" s="1036"/>
      <c r="G144" s="1036"/>
      <c r="H144" s="439">
        <f>SUM(H17,H60,H143)</f>
        <v>652.10000000000025</v>
      </c>
      <c r="I144" s="440">
        <f>SUM(I17,I60,I143)</f>
        <v>131200000</v>
      </c>
      <c r="J144" s="440"/>
      <c r="K144" s="440"/>
      <c r="L144" s="1037"/>
      <c r="M144" s="1037"/>
      <c r="N144" s="1037"/>
    </row>
  </sheetData>
  <autoFilter ref="A2:S144">
    <filterColumn colId="2">
      <customFilters>
        <customFilter operator="notEqual" val=" "/>
      </customFilters>
    </filterColumn>
  </autoFilter>
  <mergeCells count="24">
    <mergeCell ref="A107:A117"/>
    <mergeCell ref="B107:B117"/>
    <mergeCell ref="L17:N17"/>
    <mergeCell ref="A60:G60"/>
    <mergeCell ref="L60:N60"/>
    <mergeCell ref="G107:G117"/>
    <mergeCell ref="H107:H117"/>
    <mergeCell ref="I107:I117"/>
    <mergeCell ref="A143:G143"/>
    <mergeCell ref="L143:N143"/>
    <mergeCell ref="A1:I1"/>
    <mergeCell ref="A17:G17"/>
    <mergeCell ref="A144:G144"/>
    <mergeCell ref="L144:N144"/>
    <mergeCell ref="L107:L117"/>
    <mergeCell ref="N107:N117"/>
    <mergeCell ref="A122:A124"/>
    <mergeCell ref="B122:B124"/>
    <mergeCell ref="C122:C124"/>
    <mergeCell ref="G122:G124"/>
    <mergeCell ref="H122:H124"/>
    <mergeCell ref="I122:I124"/>
    <mergeCell ref="L122:L124"/>
    <mergeCell ref="N122:N124"/>
  </mergeCells>
  <pageMargins left="0.70866141732283461" right="0.70866141732283461" top="0.74803149606299213" bottom="0.74803149606299213" header="0.31496062992125984" footer="0.31496062992125984"/>
  <pageSetup paperSize="9" scale="64" orientation="portrait" r:id="rId1"/>
  <rowBreaks count="2" manualBreakCount="2">
    <brk id="57" max="7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офисы</vt:lpstr>
      <vt:lpstr>Вторичная  недвижимость</vt:lpstr>
      <vt:lpstr>Вторичная коммерческая недвижим</vt:lpstr>
      <vt:lpstr>КД Кристалл Квартиры</vt:lpstr>
      <vt:lpstr>КД Кристалл паркинги</vt:lpstr>
      <vt:lpstr>ЖК МК паркинги</vt:lpstr>
      <vt:lpstr>ЖК МК Коммерческие помещения</vt:lpstr>
      <vt:lpstr>БЦ Манхеттен офисы</vt:lpstr>
      <vt:lpstr>БЦ Манхеттен парковки</vt:lpstr>
      <vt:lpstr>Белинского 56</vt:lpstr>
      <vt:lpstr>Шевченко 9</vt:lpstr>
      <vt:lpstr>Лукиных 5</vt:lpstr>
      <vt:lpstr>НК Таунхаусы</vt:lpstr>
      <vt:lpstr>НК Коттеджи.</vt:lpstr>
      <vt:lpstr>НК Коттеджи</vt:lpstr>
      <vt:lpstr>Коттеджи</vt:lpstr>
      <vt:lpstr>НК ЗУ под ключ</vt:lpstr>
      <vt:lpstr>НК ЗУ перспектива</vt:lpstr>
      <vt:lpstr>Квартиры Бирюзовая, 2 (КП НК)</vt:lpstr>
      <vt:lpstr>ЗК Александровский ИЖС</vt:lpstr>
      <vt:lpstr>ЗК Александровский </vt:lpstr>
      <vt:lpstr>ЗК Александровский</vt:lpstr>
      <vt:lpstr>'Белинского 56'!Область_печати</vt:lpstr>
      <vt:lpstr>'БЦ Манхеттен офисы'!Область_печати</vt:lpstr>
      <vt:lpstr>'БЦ Манхеттен парковки'!Область_печати</vt:lpstr>
      <vt:lpstr>'ЖК МК Коммерческие помещения'!Область_печати</vt:lpstr>
      <vt:lpstr>'ЖК МК паркинги'!Область_печати</vt:lpstr>
      <vt:lpstr>'ЗК Александровский'!Область_печати</vt:lpstr>
      <vt:lpstr>'ЗК Александровский '!Область_печати</vt:lpstr>
      <vt:lpstr>'КД Кристалл паркинги'!Область_печати</vt:lpstr>
      <vt:lpstr>'Лукиных 5'!Область_печати</vt:lpstr>
      <vt:lpstr>'Шевченко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Пазникова Екатерина Викторовна</dc:creator>
  <cp:lastModifiedBy>Овченкова Оксана Александровна</cp:lastModifiedBy>
  <cp:lastPrinted>2020-12-22T10:24:18Z</cp:lastPrinted>
  <dcterms:created xsi:type="dcterms:W3CDTF">2017-11-01T08:40:13Z</dcterms:created>
  <dcterms:modified xsi:type="dcterms:W3CDTF">2021-09-29T11:41:36Z</dcterms:modified>
</cp:coreProperties>
</file>